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niversità\Desktop\Paolo Battaglia\"/>
    </mc:Choice>
  </mc:AlternateContent>
  <bookViews>
    <workbookView xWindow="0" yWindow="2025" windowWidth="22635" windowHeight="10695"/>
  </bookViews>
  <sheets>
    <sheet name="Indice" sheetId="6" r:id="rId1"/>
    <sheet name="Piano di ammortamento" sheetId="9" r:id="rId2"/>
    <sheet name="TAEG" sheetId="10" r:id="rId3"/>
  </sheets>
  <externalReferences>
    <externalReference r:id="rId4"/>
  </externalReferences>
  <definedNames>
    <definedName name="_xlnm._FilterDatabase" localSheetId="2" hidden="1">TAEG!$A$88:$A$93</definedName>
    <definedName name="_xlnm.Print_Area" localSheetId="1">'Piano di ammortamento'!$A$1:$H$130</definedName>
    <definedName name="Data">OFFSET(#REF!,0,0,COUNTA(#REF!)-1)</definedName>
    <definedName name="dati_pdt_fat">#REF!</definedName>
    <definedName name="DeR">[0]!DeR</definedName>
    <definedName name="Flussi">OFFSET(#REF!,0,0,COUNTA(#REF!)-1)</definedName>
    <definedName name="GraficiB">#REF!</definedName>
    <definedName name="GraficiP">#REF!</definedName>
    <definedName name="Indici">[0]!Indici</definedName>
    <definedName name="Info">[0]!Info</definedName>
    <definedName name="Ipotesi">[0]!Ipotesi</definedName>
    <definedName name="Report2a1">#REF!</definedName>
    <definedName name="Report2a10">#REF!</definedName>
    <definedName name="Report2a2">#REF!</definedName>
    <definedName name="Report2a3">#REF!</definedName>
    <definedName name="Report2a4">#REF!</definedName>
    <definedName name="Report2a5">#REF!</definedName>
    <definedName name="Report2a6">#REF!</definedName>
    <definedName name="Report2a7">#REF!</definedName>
    <definedName name="Report2a8">#REF!</definedName>
    <definedName name="Report2a9">#REF!</definedName>
    <definedName name="Report2b">#REF!</definedName>
    <definedName name="Report2c">#REF!</definedName>
    <definedName name="Report2c1">#REF!</definedName>
    <definedName name="Report2c10">#REF!</definedName>
    <definedName name="Report2c2">#REF!</definedName>
    <definedName name="Report2c3">#REF!</definedName>
    <definedName name="Report2c4">#REF!</definedName>
    <definedName name="Report2c5">#REF!</definedName>
    <definedName name="Report2c6">#REF!</definedName>
    <definedName name="Report2c7">#REF!</definedName>
    <definedName name="Report2c8">#REF!</definedName>
    <definedName name="Report2c9">#REF!</definedName>
    <definedName name="Report2d">#REF!</definedName>
    <definedName name="Report5g">'[1]Elaborazioni finali'!$B$51:$I$70,'[1]Elaborazioni finali'!$B$113:$I$135</definedName>
    <definedName name="Report6a">#REF!</definedName>
    <definedName name="Report6b">#REF!</definedName>
    <definedName name="Risposta1">[0]!Risposta1</definedName>
    <definedName name="Risposta2">[0]!Risposta2</definedName>
    <definedName name="Risposta3">[0]!Risposta3</definedName>
    <definedName name="Risposta4">[0]!Risposta4</definedName>
    <definedName name="Risposta5">[0]!Risposta5</definedName>
    <definedName name="Risposta6">[0]!Risposta6</definedName>
    <definedName name="Sposta1a">#REF!</definedName>
    <definedName name="Sposta1b">#REF!</definedName>
    <definedName name="Sposta1c">#REF!</definedName>
    <definedName name="Sposta1d">#REF!</definedName>
    <definedName name="Sposta5a">#REF!</definedName>
    <definedName name="Sposta5b">#REF!</definedName>
    <definedName name="Sposta5c">#REF!</definedName>
  </definedNames>
  <calcPr calcId="152511"/>
  <customWorkbookViews>
    <customWorkbookView name="Paolo Battaglia - Visualizzazione personale" guid="{436EAF6C-FB80-11D4-9ED9-444553540000}" mergeInterval="0" personalView="1" maximized="1" windowWidth="1020" windowHeight="598" activeSheetId="1" showStatusbar="0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0" l="1"/>
  <c r="C7" i="10"/>
  <c r="D7" i="10"/>
  <c r="B7" i="10"/>
  <c r="B13" i="10"/>
  <c r="D23" i="10"/>
  <c r="C23" i="10"/>
  <c r="B23" i="10"/>
  <c r="D21" i="10"/>
  <c r="C21" i="10"/>
  <c r="B21" i="10"/>
  <c r="D14" i="10"/>
  <c r="B14" i="10"/>
  <c r="D13" i="10"/>
  <c r="D10" i="10"/>
  <c r="D15" i="10" s="1"/>
  <c r="D16" i="10" s="1"/>
  <c r="D17" i="10" s="1"/>
  <c r="C10" i="10"/>
  <c r="B10" i="10"/>
  <c r="F10" i="9"/>
  <c r="C5" i="9"/>
  <c r="C7" i="9"/>
  <c r="B15" i="10"/>
  <c r="B16" i="10"/>
  <c r="B17" i="10" s="1"/>
  <c r="B11" i="9"/>
  <c r="D11" i="9" l="1"/>
  <c r="C13" i="10"/>
  <c r="C15" i="10"/>
  <c r="C16" i="10" s="1"/>
  <c r="C17" i="10" s="1"/>
  <c r="A11" i="9"/>
  <c r="C11" i="9" s="1"/>
  <c r="E11" i="9" s="1"/>
  <c r="F11" i="9" s="1"/>
  <c r="B12" i="9" l="1"/>
  <c r="A12" i="9"/>
  <c r="C12" i="9" s="1"/>
  <c r="E12" i="9" s="1"/>
  <c r="F12" i="9" s="1"/>
  <c r="A13" i="9" l="1"/>
  <c r="D13" i="9"/>
  <c r="B13" i="9"/>
  <c r="C13" i="9"/>
  <c r="E13" i="9" s="1"/>
  <c r="F13" i="9" s="1"/>
  <c r="D12" i="9"/>
  <c r="B14" i="9" l="1"/>
  <c r="A14" i="9"/>
  <c r="C14" i="9"/>
  <c r="E14" i="9" s="1"/>
  <c r="F14" i="9" s="1"/>
  <c r="D14" i="9"/>
  <c r="B15" i="9" l="1"/>
  <c r="A15" i="9"/>
  <c r="D15" i="9" s="1"/>
  <c r="C15" i="9"/>
  <c r="E15" i="9" s="1"/>
  <c r="F15" i="9" s="1"/>
  <c r="A16" i="9" l="1"/>
  <c r="B16" i="9"/>
  <c r="C16" i="9"/>
  <c r="E16" i="9" s="1"/>
  <c r="F16" i="9" s="1"/>
  <c r="D16" i="9"/>
  <c r="A17" i="9" l="1"/>
  <c r="B17" i="9"/>
  <c r="D17" i="9"/>
  <c r="C17" i="9"/>
  <c r="E17" i="9" s="1"/>
  <c r="F17" i="9" s="1"/>
  <c r="B18" i="9" l="1"/>
  <c r="A18" i="9"/>
  <c r="D18" i="9" s="1"/>
  <c r="C18" i="9" l="1"/>
  <c r="E18" i="9" s="1"/>
  <c r="F18" i="9" s="1"/>
  <c r="A19" i="9" l="1"/>
  <c r="D19" i="9"/>
  <c r="C19" i="9"/>
  <c r="E19" i="9" s="1"/>
  <c r="F19" i="9" s="1"/>
  <c r="B19" i="9"/>
  <c r="B20" i="9" l="1"/>
  <c r="A20" i="9"/>
  <c r="C20" i="9" s="1"/>
  <c r="E20" i="9" s="1"/>
  <c r="F20" i="9" s="1"/>
  <c r="A21" i="9" l="1"/>
  <c r="B21" i="9"/>
  <c r="D21" i="9"/>
  <c r="C21" i="9"/>
  <c r="E21" i="9" s="1"/>
  <c r="F21" i="9" s="1"/>
  <c r="D20" i="9"/>
  <c r="B22" i="9" l="1"/>
  <c r="D22" i="9"/>
  <c r="C22" i="9"/>
  <c r="E22" i="9" s="1"/>
  <c r="F22" i="9" s="1"/>
  <c r="A22" i="9"/>
  <c r="A23" i="9" l="1"/>
  <c r="B23" i="9"/>
  <c r="D23" i="9"/>
  <c r="C23" i="9"/>
  <c r="E23" i="9" s="1"/>
  <c r="F23" i="9" s="1"/>
  <c r="B24" i="9" l="1"/>
  <c r="A24" i="9"/>
  <c r="C24" i="9" s="1"/>
  <c r="E24" i="9" s="1"/>
  <c r="F24" i="9" s="1"/>
  <c r="B25" i="9" l="1"/>
  <c r="A25" i="9"/>
  <c r="D25" i="9" s="1"/>
  <c r="C25" i="9"/>
  <c r="E25" i="9" s="1"/>
  <c r="F25" i="9" s="1"/>
  <c r="D24" i="9"/>
  <c r="A26" i="9" l="1"/>
  <c r="C26" i="9" s="1"/>
  <c r="E26" i="9" s="1"/>
  <c r="F26" i="9" s="1"/>
  <c r="B26" i="9"/>
  <c r="B27" i="9" l="1"/>
  <c r="A27" i="9"/>
  <c r="D27" i="9" s="1"/>
  <c r="C27" i="9"/>
  <c r="E27" i="9" s="1"/>
  <c r="F27" i="9" s="1"/>
  <c r="D26" i="9"/>
  <c r="B28" i="9" l="1"/>
  <c r="A28" i="9"/>
  <c r="D28" i="9" s="1"/>
  <c r="C28" i="9" l="1"/>
  <c r="E28" i="9" s="1"/>
  <c r="F28" i="9" s="1"/>
  <c r="B29" i="9" l="1"/>
  <c r="D29" i="9"/>
  <c r="A29" i="9"/>
  <c r="C29" i="9"/>
  <c r="E29" i="9" s="1"/>
  <c r="F29" i="9" s="1"/>
  <c r="B30" i="9" l="1"/>
  <c r="A30" i="9"/>
  <c r="C30" i="9"/>
  <c r="E30" i="9" s="1"/>
  <c r="F30" i="9" s="1"/>
  <c r="D30" i="9"/>
  <c r="B31" i="9" l="1"/>
  <c r="D31" i="9"/>
  <c r="A31" i="9"/>
  <c r="C31" i="9"/>
  <c r="E31" i="9" s="1"/>
  <c r="F31" i="9" s="1"/>
  <c r="A32" i="9" l="1"/>
  <c r="C32" i="9"/>
  <c r="E32" i="9" s="1"/>
  <c r="F32" i="9" s="1"/>
  <c r="B32" i="9"/>
  <c r="D32" i="9"/>
  <c r="B33" i="9" l="1"/>
  <c r="D33" i="9"/>
  <c r="A33" i="9"/>
  <c r="C33" i="9"/>
  <c r="E33" i="9" s="1"/>
  <c r="F33" i="9" s="1"/>
  <c r="A34" i="9" l="1"/>
  <c r="B34" i="9"/>
  <c r="C34" i="9"/>
  <c r="E34" i="9" s="1"/>
  <c r="F34" i="9" s="1"/>
  <c r="D34" i="9"/>
  <c r="A35" i="9" l="1"/>
  <c r="C35" i="9"/>
  <c r="D35" i="9"/>
  <c r="B35" i="9"/>
  <c r="E35" i="9"/>
  <c r="F35" i="9" s="1"/>
  <c r="B36" i="9" l="1"/>
  <c r="A36" i="9"/>
  <c r="D36" i="9" s="1"/>
  <c r="C36" i="9" l="1"/>
  <c r="E36" i="9" s="1"/>
  <c r="F36" i="9" s="1"/>
  <c r="A37" i="9" l="1"/>
  <c r="E37" i="9"/>
  <c r="C37" i="9"/>
  <c r="D37" i="9"/>
  <c r="B37" i="9"/>
  <c r="F37" i="9"/>
  <c r="A38" i="9" l="1"/>
  <c r="D38" i="9"/>
  <c r="C38" i="9"/>
  <c r="E38" i="9" s="1"/>
  <c r="F38" i="9" s="1"/>
  <c r="B38" i="9"/>
  <c r="B39" i="9" l="1"/>
  <c r="D39" i="9"/>
  <c r="A39" i="9"/>
  <c r="C39" i="9"/>
  <c r="E39" i="9" s="1"/>
  <c r="F39" i="9" s="1"/>
  <c r="B40" i="9" l="1"/>
  <c r="A40" i="9"/>
  <c r="D40" i="9" s="1"/>
  <c r="C40" i="9" l="1"/>
  <c r="E40" i="9" s="1"/>
  <c r="F40" i="9" s="1"/>
  <c r="C41" i="9" l="1"/>
  <c r="E41" i="9" s="1"/>
  <c r="F41" i="9" s="1"/>
  <c r="B41" i="9"/>
  <c r="A41" i="9"/>
  <c r="D41" i="9" s="1"/>
  <c r="B42" i="9" l="1"/>
  <c r="A42" i="9"/>
  <c r="D42" i="9" s="1"/>
  <c r="C42" i="9" l="1"/>
  <c r="E42" i="9" s="1"/>
  <c r="F42" i="9" s="1"/>
  <c r="B43" i="9" l="1"/>
  <c r="A43" i="9"/>
  <c r="C43" i="9" s="1"/>
  <c r="E43" i="9" s="1"/>
  <c r="F43" i="9" s="1"/>
  <c r="D43" i="9"/>
  <c r="B44" i="9" l="1"/>
  <c r="C44" i="9"/>
  <c r="E44" i="9" s="1"/>
  <c r="F44" i="9" s="1"/>
  <c r="A44" i="9"/>
  <c r="D44" i="9" s="1"/>
  <c r="A45" i="9" l="1"/>
  <c r="C45" i="9" s="1"/>
  <c r="E45" i="9" s="1"/>
  <c r="F45" i="9" s="1"/>
  <c r="B45" i="9"/>
  <c r="D45" i="9"/>
  <c r="A46" i="9" l="1"/>
  <c r="D46" i="9"/>
  <c r="B46" i="9"/>
  <c r="C46" i="9"/>
  <c r="E46" i="9" s="1"/>
  <c r="F46" i="9" s="1"/>
  <c r="A47" i="9" l="1"/>
  <c r="B47" i="9"/>
  <c r="C47" i="9"/>
  <c r="E47" i="9" s="1"/>
  <c r="F47" i="9" s="1"/>
  <c r="D47" i="9"/>
  <c r="B48" i="9" l="1"/>
  <c r="A48" i="9"/>
  <c r="D48" i="9" s="1"/>
  <c r="C48" i="9" l="1"/>
  <c r="E48" i="9" s="1"/>
  <c r="F48" i="9" s="1"/>
  <c r="A49" i="9" l="1"/>
  <c r="D49" i="9"/>
  <c r="B49" i="9"/>
  <c r="C49" i="9"/>
  <c r="E49" i="9" s="1"/>
  <c r="F49" i="9" s="1"/>
  <c r="B50" i="9" l="1"/>
  <c r="D50" i="9"/>
  <c r="C50" i="9"/>
  <c r="E50" i="9" s="1"/>
  <c r="F50" i="9" s="1"/>
  <c r="A50" i="9"/>
  <c r="A51" i="9" l="1"/>
  <c r="B51" i="9"/>
  <c r="D51" i="9"/>
  <c r="C51" i="9"/>
  <c r="E51" i="9" s="1"/>
  <c r="F51" i="9" s="1"/>
  <c r="A52" i="9" l="1"/>
  <c r="C52" i="9" s="1"/>
  <c r="E52" i="9" s="1"/>
  <c r="F52" i="9" s="1"/>
  <c r="B52" i="9"/>
  <c r="B53" i="9" l="1"/>
  <c r="A53" i="9"/>
  <c r="D53" i="9" s="1"/>
  <c r="D52" i="9"/>
  <c r="C53" i="9" l="1"/>
  <c r="E53" i="9" s="1"/>
  <c r="F53" i="9" s="1"/>
  <c r="A54" i="9" l="1"/>
  <c r="C54" i="9"/>
  <c r="E54" i="9" s="1"/>
  <c r="F54" i="9" s="1"/>
  <c r="B54" i="9"/>
  <c r="D54" i="9"/>
  <c r="A55" i="9" l="1"/>
  <c r="D55" i="9" s="1"/>
  <c r="B55" i="9"/>
  <c r="C55" i="9" l="1"/>
  <c r="E55" i="9" s="1"/>
  <c r="F55" i="9" s="1"/>
  <c r="A56" i="9" l="1"/>
  <c r="C56" i="9"/>
  <c r="E56" i="9" s="1"/>
  <c r="F56" i="9" s="1"/>
  <c r="B56" i="9"/>
  <c r="D56" i="9"/>
  <c r="A57" i="9" l="1"/>
  <c r="C57" i="9"/>
  <c r="E57" i="9" s="1"/>
  <c r="F57" i="9" s="1"/>
  <c r="B57" i="9"/>
  <c r="D57" i="9"/>
  <c r="C58" i="9" l="1"/>
  <c r="B58" i="9"/>
  <c r="A58" i="9"/>
  <c r="D58" i="9" s="1"/>
  <c r="E58" i="9"/>
  <c r="F58" i="9" s="1"/>
  <c r="A59" i="9" l="1"/>
  <c r="D59" i="9" s="1"/>
  <c r="B59" i="9"/>
  <c r="C59" i="9" l="1"/>
  <c r="E59" i="9" s="1"/>
  <c r="F59" i="9" s="1"/>
  <c r="A60" i="9" l="1"/>
  <c r="C60" i="9" s="1"/>
  <c r="E60" i="9" s="1"/>
  <c r="F60" i="9" s="1"/>
  <c r="B60" i="9"/>
  <c r="D60" i="9"/>
  <c r="A61" i="9" l="1"/>
  <c r="C61" i="9"/>
  <c r="B61" i="9"/>
  <c r="D61" i="9"/>
  <c r="E61" i="9"/>
  <c r="F61" i="9" s="1"/>
  <c r="A62" i="9" l="1"/>
  <c r="D62" i="9" s="1"/>
  <c r="B62" i="9"/>
  <c r="C62" i="9" l="1"/>
  <c r="E62" i="9" s="1"/>
  <c r="F62" i="9" s="1"/>
  <c r="B63" i="9" l="1"/>
  <c r="A63" i="9"/>
  <c r="C63" i="9" s="1"/>
  <c r="E63" i="9" s="1"/>
  <c r="F63" i="9" s="1"/>
  <c r="A64" i="9" l="1"/>
  <c r="C64" i="9"/>
  <c r="E64" i="9" s="1"/>
  <c r="F64" i="9" s="1"/>
  <c r="B64" i="9"/>
  <c r="D64" i="9"/>
  <c r="D63" i="9"/>
  <c r="A65" i="9" l="1"/>
  <c r="D65" i="9" s="1"/>
  <c r="B65" i="9"/>
  <c r="C65" i="9" l="1"/>
  <c r="E65" i="9" s="1"/>
  <c r="F65" i="9" s="1"/>
  <c r="C66" i="9" l="1"/>
  <c r="B66" i="9"/>
  <c r="A66" i="9"/>
  <c r="D66" i="9" s="1"/>
  <c r="E66" i="9"/>
  <c r="F66" i="9" s="1"/>
  <c r="A67" i="9" l="1"/>
  <c r="C67" i="9"/>
  <c r="E67" i="9" s="1"/>
  <c r="F67" i="9" s="1"/>
  <c r="B67" i="9"/>
  <c r="D67" i="9"/>
  <c r="A68" i="9" l="1"/>
  <c r="D68" i="9" s="1"/>
  <c r="B68" i="9"/>
  <c r="C68" i="9" l="1"/>
  <c r="E68" i="9" s="1"/>
  <c r="F68" i="9" s="1"/>
  <c r="A69" i="9" l="1"/>
  <c r="D69" i="9" s="1"/>
  <c r="B69" i="9"/>
  <c r="C69" i="9" l="1"/>
  <c r="E69" i="9" s="1"/>
  <c r="F69" i="9" s="1"/>
  <c r="A70" i="9" l="1"/>
  <c r="D70" i="9" s="1"/>
  <c r="B70" i="9"/>
  <c r="C70" i="9" l="1"/>
  <c r="E70" i="9" s="1"/>
  <c r="F70" i="9" s="1"/>
  <c r="A71" i="9" l="1"/>
  <c r="C71" i="9"/>
  <c r="E71" i="9" s="1"/>
  <c r="F71" i="9" s="1"/>
  <c r="B71" i="9"/>
  <c r="D71" i="9"/>
  <c r="A72" i="9" l="1"/>
  <c r="C72" i="9"/>
  <c r="E72" i="9" s="1"/>
  <c r="F72" i="9" s="1"/>
  <c r="B72" i="9"/>
  <c r="D72" i="9"/>
  <c r="B73" i="9" l="1"/>
  <c r="A73" i="9"/>
  <c r="C73" i="9" s="1"/>
  <c r="E73" i="9" s="1"/>
  <c r="F73" i="9" s="1"/>
  <c r="C74" i="9" l="1"/>
  <c r="E74" i="9" s="1"/>
  <c r="F74" i="9" s="1"/>
  <c r="B74" i="9"/>
  <c r="A74" i="9"/>
  <c r="D74" i="9" s="1"/>
  <c r="D73" i="9"/>
  <c r="A75" i="9" l="1"/>
  <c r="D75" i="9" s="1"/>
  <c r="B75" i="9"/>
  <c r="C75" i="9" l="1"/>
  <c r="E75" i="9" s="1"/>
  <c r="F75" i="9" s="1"/>
  <c r="A76" i="9" l="1"/>
  <c r="C76" i="9" s="1"/>
  <c r="E76" i="9" s="1"/>
  <c r="F76" i="9" s="1"/>
  <c r="B76" i="9"/>
  <c r="A77" i="9" l="1"/>
  <c r="E77" i="9"/>
  <c r="B77" i="9"/>
  <c r="D77" i="9"/>
  <c r="C77" i="9"/>
  <c r="F77" i="9"/>
  <c r="D76" i="9"/>
  <c r="A78" i="9" l="1"/>
  <c r="C78" i="9" s="1"/>
  <c r="E78" i="9" s="1"/>
  <c r="F78" i="9" s="1"/>
  <c r="B78" i="9"/>
  <c r="C79" i="9" l="1"/>
  <c r="E79" i="9" s="1"/>
  <c r="F79" i="9" s="1"/>
  <c r="A79" i="9"/>
  <c r="D79" i="9" s="1"/>
  <c r="B79" i="9"/>
  <c r="D78" i="9"/>
  <c r="A80" i="9" l="1"/>
  <c r="C80" i="9"/>
  <c r="B80" i="9"/>
  <c r="D80" i="9"/>
  <c r="E80" i="9"/>
  <c r="F80" i="9" s="1"/>
  <c r="B81" i="9" l="1"/>
  <c r="C81" i="9"/>
  <c r="E81" i="9" s="1"/>
  <c r="F81" i="9" s="1"/>
  <c r="A81" i="9"/>
  <c r="D81" i="9" s="1"/>
  <c r="A82" i="9" l="1"/>
  <c r="E82" i="9"/>
  <c r="D82" i="9"/>
  <c r="B82" i="9"/>
  <c r="C82" i="9"/>
  <c r="F82" i="9"/>
  <c r="A83" i="9" l="1"/>
  <c r="D83" i="9" s="1"/>
  <c r="B83" i="9"/>
  <c r="C83" i="9" l="1"/>
  <c r="E83" i="9" s="1"/>
  <c r="F83" i="9" s="1"/>
  <c r="B84" i="9" l="1"/>
  <c r="A84" i="9"/>
  <c r="C84" i="9" s="1"/>
  <c r="E84" i="9" s="1"/>
  <c r="F84" i="9" s="1"/>
  <c r="C85" i="9" l="1"/>
  <c r="E85" i="9" s="1"/>
  <c r="F85" i="9" s="1"/>
  <c r="A85" i="9"/>
  <c r="D85" i="9" s="1"/>
  <c r="B85" i="9"/>
  <c r="D84" i="9"/>
  <c r="B86" i="9" l="1"/>
  <c r="A86" i="9"/>
  <c r="C86" i="9" s="1"/>
  <c r="E86" i="9" s="1"/>
  <c r="F86" i="9" s="1"/>
  <c r="C87" i="9" l="1"/>
  <c r="E87" i="9" s="1"/>
  <c r="F87" i="9" s="1"/>
  <c r="A87" i="9"/>
  <c r="D87" i="9" s="1"/>
  <c r="B87" i="9"/>
  <c r="D86" i="9"/>
  <c r="B88" i="9" l="1"/>
  <c r="A88" i="9"/>
  <c r="C88" i="9" s="1"/>
  <c r="E88" i="9" s="1"/>
  <c r="F88" i="9" s="1"/>
  <c r="B89" i="9" l="1"/>
  <c r="A89" i="9"/>
  <c r="D89" i="9" s="1"/>
  <c r="D88" i="9"/>
  <c r="C89" i="9" l="1"/>
  <c r="E89" i="9" s="1"/>
  <c r="F89" i="9" s="1"/>
  <c r="A90" i="9" l="1"/>
  <c r="C90" i="9"/>
  <c r="E90" i="9" s="1"/>
  <c r="F90" i="9" s="1"/>
  <c r="B90" i="9"/>
  <c r="D90" i="9"/>
  <c r="A91" i="9" l="1"/>
  <c r="D91" i="9" s="1"/>
  <c r="B91" i="9"/>
  <c r="C91" i="9" l="1"/>
  <c r="E91" i="9" s="1"/>
  <c r="F91" i="9" s="1"/>
  <c r="B92" i="9" l="1"/>
  <c r="A92" i="9"/>
  <c r="C92" i="9" s="1"/>
  <c r="E92" i="9" s="1"/>
  <c r="F92" i="9" s="1"/>
  <c r="C93" i="9" l="1"/>
  <c r="E93" i="9" s="1"/>
  <c r="F93" i="9" s="1"/>
  <c r="A93" i="9"/>
  <c r="D93" i="9" s="1"/>
  <c r="B93" i="9"/>
  <c r="D92" i="9"/>
  <c r="B94" i="9" l="1"/>
  <c r="A94" i="9"/>
  <c r="C94" i="9" s="1"/>
  <c r="E94" i="9" s="1"/>
  <c r="F94" i="9" s="1"/>
  <c r="C95" i="9" l="1"/>
  <c r="E95" i="9" s="1"/>
  <c r="F95" i="9" s="1"/>
  <c r="A95" i="9"/>
  <c r="D95" i="9" s="1"/>
  <c r="B95" i="9"/>
  <c r="D94" i="9"/>
  <c r="B96" i="9" l="1"/>
  <c r="A96" i="9"/>
  <c r="C96" i="9" s="1"/>
  <c r="E96" i="9" s="1"/>
  <c r="F96" i="9" s="1"/>
  <c r="B97" i="9" l="1"/>
  <c r="A97" i="9"/>
  <c r="D97" i="9" s="1"/>
  <c r="D96" i="9"/>
  <c r="C97" i="9" l="1"/>
  <c r="E97" i="9" s="1"/>
  <c r="F97" i="9" s="1"/>
  <c r="B98" i="9" l="1"/>
  <c r="A98" i="9"/>
  <c r="C98" i="9" s="1"/>
  <c r="E98" i="9" s="1"/>
  <c r="F98" i="9" s="1"/>
  <c r="C99" i="9" l="1"/>
  <c r="E99" i="9" s="1"/>
  <c r="F99" i="9" s="1"/>
  <c r="A99" i="9"/>
  <c r="D99" i="9" s="1"/>
  <c r="B99" i="9"/>
  <c r="D98" i="9"/>
  <c r="B100" i="9" l="1"/>
  <c r="A100" i="9"/>
  <c r="C100" i="9" s="1"/>
  <c r="E100" i="9" s="1"/>
  <c r="F100" i="9" s="1"/>
  <c r="C101" i="9" l="1"/>
  <c r="E101" i="9" s="1"/>
  <c r="F101" i="9" s="1"/>
  <c r="A101" i="9"/>
  <c r="D101" i="9" s="1"/>
  <c r="B101" i="9"/>
  <c r="D100" i="9"/>
  <c r="A102" i="9" l="1"/>
  <c r="C102" i="9"/>
  <c r="E102" i="9" s="1"/>
  <c r="F102" i="9" s="1"/>
  <c r="B102" i="9"/>
  <c r="D102" i="9"/>
  <c r="B103" i="9" l="1"/>
  <c r="A103" i="9"/>
  <c r="D103" i="9" s="1"/>
  <c r="C103" i="9" l="1"/>
  <c r="E103" i="9" s="1"/>
  <c r="F103" i="9" s="1"/>
  <c r="A104" i="9" l="1"/>
  <c r="C104" i="9"/>
  <c r="E104" i="9" s="1"/>
  <c r="F104" i="9" s="1"/>
  <c r="B104" i="9"/>
  <c r="D104" i="9"/>
  <c r="A105" i="9" l="1"/>
  <c r="D105" i="9" s="1"/>
  <c r="B105" i="9"/>
  <c r="C105" i="9" l="1"/>
  <c r="E105" i="9" s="1"/>
  <c r="F105" i="9" s="1"/>
  <c r="B106" i="9" l="1"/>
  <c r="A106" i="9"/>
  <c r="C106" i="9" s="1"/>
  <c r="E106" i="9" s="1"/>
  <c r="F106" i="9" s="1"/>
  <c r="A107" i="9" l="1"/>
  <c r="D107" i="9" s="1"/>
  <c r="B107" i="9"/>
  <c r="D106" i="9"/>
  <c r="C107" i="9" l="1"/>
  <c r="E107" i="9" s="1"/>
  <c r="F107" i="9" s="1"/>
  <c r="A108" i="9" l="1"/>
  <c r="C108" i="9"/>
  <c r="B108" i="9"/>
  <c r="D108" i="9"/>
  <c r="E108" i="9"/>
  <c r="F108" i="9" s="1"/>
  <c r="B109" i="9" l="1"/>
  <c r="A109" i="9"/>
  <c r="D109" i="9" s="1"/>
  <c r="C109" i="9" l="1"/>
  <c r="E109" i="9" s="1"/>
  <c r="F109" i="9" s="1"/>
  <c r="B110" i="9" l="1"/>
  <c r="A110" i="9"/>
  <c r="C110" i="9" s="1"/>
  <c r="E110" i="9" s="1"/>
  <c r="F110" i="9" s="1"/>
  <c r="A111" i="9" l="1"/>
  <c r="D111" i="9" s="1"/>
  <c r="B111" i="9"/>
  <c r="D110" i="9"/>
  <c r="C111" i="9" l="1"/>
  <c r="E111" i="9" s="1"/>
  <c r="F111" i="9" s="1"/>
  <c r="A112" i="9" l="1"/>
  <c r="C112" i="9"/>
  <c r="B112" i="9"/>
  <c r="D112" i="9"/>
  <c r="E112" i="9"/>
  <c r="F112" i="9" s="1"/>
  <c r="B113" i="9" l="1"/>
  <c r="A113" i="9"/>
  <c r="D113" i="9" s="1"/>
  <c r="C113" i="9" l="1"/>
  <c r="E113" i="9" s="1"/>
  <c r="F113" i="9" s="1"/>
  <c r="B114" i="9" l="1"/>
  <c r="A114" i="9"/>
  <c r="C114" i="9" s="1"/>
  <c r="E114" i="9" s="1"/>
  <c r="F114" i="9" s="1"/>
  <c r="A115" i="9" l="1"/>
  <c r="D115" i="9" s="1"/>
  <c r="B115" i="9"/>
  <c r="D114" i="9"/>
  <c r="C115" i="9" l="1"/>
  <c r="E115" i="9" s="1"/>
  <c r="F115" i="9" s="1"/>
  <c r="B116" i="9" l="1"/>
  <c r="A116" i="9"/>
  <c r="C116" i="9" s="1"/>
  <c r="E116" i="9" s="1"/>
  <c r="F116" i="9" s="1"/>
  <c r="A117" i="9" l="1"/>
  <c r="D117" i="9" s="1"/>
  <c r="B117" i="9"/>
  <c r="D116" i="9"/>
  <c r="C117" i="9" l="1"/>
  <c r="E117" i="9" s="1"/>
  <c r="F117" i="9" s="1"/>
  <c r="B118" i="9" l="1"/>
  <c r="A118" i="9"/>
  <c r="C118" i="9" s="1"/>
  <c r="E118" i="9" s="1"/>
  <c r="F118" i="9" s="1"/>
  <c r="A119" i="9" l="1"/>
  <c r="D119" i="9" s="1"/>
  <c r="B119" i="9"/>
  <c r="D118" i="9"/>
  <c r="C119" i="9" l="1"/>
  <c r="E119" i="9" s="1"/>
  <c r="F119" i="9" s="1"/>
  <c r="A120" i="9" l="1"/>
  <c r="C120" i="9"/>
  <c r="B120" i="9"/>
  <c r="D120" i="9"/>
  <c r="E120" i="9"/>
  <c r="F120" i="9" s="1"/>
  <c r="A121" i="9" l="1"/>
  <c r="D121" i="9" s="1"/>
  <c r="B121" i="9"/>
  <c r="C121" i="9" l="1"/>
  <c r="E121" i="9" s="1"/>
  <c r="F121" i="9" s="1"/>
  <c r="B122" i="9" l="1"/>
  <c r="A122" i="9"/>
  <c r="C122" i="9" s="1"/>
  <c r="E122" i="9" s="1"/>
  <c r="F122" i="9" s="1"/>
  <c r="A123" i="9" l="1"/>
  <c r="D123" i="9" s="1"/>
  <c r="B123" i="9"/>
  <c r="D122" i="9"/>
  <c r="C123" i="9" l="1"/>
  <c r="E123" i="9" s="1"/>
  <c r="F123" i="9" s="1"/>
  <c r="A124" i="9" l="1"/>
  <c r="D124" i="9"/>
  <c r="B124" i="9"/>
  <c r="C124" i="9"/>
  <c r="E124" i="9" s="1"/>
  <c r="F124" i="9" s="1"/>
  <c r="A125" i="9" l="1"/>
  <c r="C125" i="9"/>
  <c r="E125" i="9" s="1"/>
  <c r="F125" i="9" s="1"/>
  <c r="D125" i="9"/>
  <c r="B125" i="9"/>
  <c r="A126" i="9" l="1"/>
  <c r="C126" i="9"/>
  <c r="B126" i="9"/>
  <c r="D126" i="9"/>
  <c r="E126" i="9"/>
  <c r="F126" i="9" s="1"/>
  <c r="A127" i="9" l="1"/>
  <c r="D127" i="9" s="1"/>
  <c r="B127" i="9"/>
  <c r="C127" i="9" l="1"/>
  <c r="E127" i="9" s="1"/>
  <c r="F127" i="9" s="1"/>
  <c r="A128" i="9" l="1"/>
  <c r="C128" i="9"/>
  <c r="B128" i="9"/>
  <c r="D128" i="9"/>
  <c r="E128" i="9"/>
  <c r="F128" i="9" s="1"/>
  <c r="B129" i="9" l="1"/>
  <c r="A129" i="9"/>
  <c r="D129" i="9" s="1"/>
  <c r="C129" i="9"/>
  <c r="E129" i="9" s="1"/>
  <c r="F129" i="9" s="1"/>
  <c r="A130" i="9" l="1"/>
  <c r="D130" i="9"/>
  <c r="C6" i="9" s="1"/>
  <c r="B130" i="9"/>
  <c r="C130" i="9"/>
  <c r="E130" i="9" s="1"/>
  <c r="F130" i="9" s="1"/>
</calcChain>
</file>

<file path=xl/sharedStrings.xml><?xml version="1.0" encoding="utf-8"?>
<sst xmlns="http://schemas.openxmlformats.org/spreadsheetml/2006/main" count="59" uniqueCount="51">
  <si>
    <t>Periodicità rate:</t>
  </si>
  <si>
    <t>mensile</t>
  </si>
  <si>
    <t>Importo rata</t>
  </si>
  <si>
    <t>Importo netto del finanziamento erogato</t>
  </si>
  <si>
    <t>Valore dichiarato (n° rate x importo)</t>
  </si>
  <si>
    <t>Anni di durata del prestito</t>
  </si>
  <si>
    <t>Tasso di periodo</t>
  </si>
  <si>
    <t>Tasso annuo</t>
  </si>
  <si>
    <t>TAEG</t>
  </si>
  <si>
    <t>Tabella rilevazione dei TEGM ai fini della legge sull'usura applicata</t>
  </si>
  <si>
    <t>Categoria</t>
  </si>
  <si>
    <t>TEGM (fino a 5.000,00)</t>
  </si>
  <si>
    <t>Tasso di soglia (fino a 5.000,00)</t>
  </si>
  <si>
    <t>TEGM (oltre 5.000,00)</t>
  </si>
  <si>
    <t>Tasso di soglia (oltre 5.000,00)</t>
  </si>
  <si>
    <t>Note</t>
  </si>
  <si>
    <t>annuale</t>
  </si>
  <si>
    <t>semestrale</t>
  </si>
  <si>
    <t>quadrimestrale</t>
  </si>
  <si>
    <t>trimestrale</t>
  </si>
  <si>
    <t>bimestrale</t>
  </si>
  <si>
    <r>
      <t xml:space="preserve">N.° rate o periodi </t>
    </r>
    <r>
      <rPr>
        <sz val="8"/>
        <rFont val="Arial"/>
        <family val="2"/>
      </rPr>
      <t>(Es: 12 mensilità x 10 anni = 120 rate)</t>
    </r>
  </si>
  <si>
    <r>
      <t xml:space="preserve">Valore futuro
</t>
    </r>
    <r>
      <rPr>
        <sz val="8"/>
        <rFont val="Arial"/>
        <family val="2"/>
      </rPr>
      <t>(eventuale saldo in contanti a fine del prestito)</t>
    </r>
  </si>
  <si>
    <r>
      <t xml:space="preserve">Pagamento rata:
</t>
    </r>
    <r>
      <rPr>
        <sz val="8"/>
        <rFont val="Arial"/>
        <family val="2"/>
      </rPr>
      <t>inizio periodo =1; fine periodo =0</t>
    </r>
  </si>
  <si>
    <t>Tasso di interesse annuo</t>
  </si>
  <si>
    <t>Durata anni</t>
  </si>
  <si>
    <t>Pagamenti per anno</t>
  </si>
  <si>
    <t>Rata</t>
  </si>
  <si>
    <t>Totale interessi</t>
  </si>
  <si>
    <t>N°</t>
  </si>
  <si>
    <t>Q Capitale</t>
  </si>
  <si>
    <t>Q interessi</t>
  </si>
  <si>
    <t>Montante</t>
  </si>
  <si>
    <t>Capitale finanziato</t>
  </si>
  <si>
    <t>Capitale restituito</t>
  </si>
  <si>
    <t>Capitale da restituire</t>
  </si>
  <si>
    <t>Rilevaz.: 1° ott - 31 dic 12
Applic: 1° apr - 30 giu 13</t>
  </si>
  <si>
    <t>IPOTESI A</t>
  </si>
  <si>
    <t>IPOTESI B</t>
  </si>
  <si>
    <t>IPOTESI C</t>
  </si>
  <si>
    <t>Tan</t>
  </si>
  <si>
    <t>Prestiti contro cessione del quinto dello stipendio o della pensione</t>
  </si>
  <si>
    <t>Importo erogato lordo</t>
  </si>
  <si>
    <t xml:space="preserve">Costi ricorrenti </t>
  </si>
  <si>
    <t>Importo rata + costi ricorrenti (ad es. spese d'incasso)</t>
  </si>
  <si>
    <t>Costi accessori una tantum (ad es. spese d'istruttoria)</t>
  </si>
  <si>
    <t>Via J.A. Spataro 17/A - 97100 Ragusa (Italy)</t>
  </si>
  <si>
    <t>20 Birchin Lane - EC3V 9DU London (UK)</t>
  </si>
  <si>
    <t>www.studiobattagliacommercialisti.it</t>
  </si>
  <si>
    <t>info@studiobattagliacommercialisti.it</t>
  </si>
  <si>
    <r>
      <rPr>
        <b/>
        <sz val="24"/>
        <color indexed="56"/>
        <rFont val="Arial"/>
        <family val="2"/>
      </rPr>
      <t>Piano d'ammortamento e calcolo Taeg</t>
    </r>
    <r>
      <rPr>
        <b/>
        <i/>
        <sz val="24"/>
        <color indexed="56"/>
        <rFont val="Arial"/>
        <family val="2"/>
      </rPr>
      <t xml:space="preserve">
</t>
    </r>
    <r>
      <rPr>
        <b/>
        <sz val="12"/>
        <color indexed="56"/>
        <rFont val="Arial"/>
        <family val="2"/>
      </rPr>
      <t>Ver. 4.0 - 2017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</si>
</sst>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€&quot;\ #,##0.00;[Red]\-&quot;€&quot;\ #,##0.00"/>
    <numFmt numFmtId="41" formatCode="_-* #,##0_-;\-* #,##0_-;_-* &quot;-&quot;_-;_-@_-"/>
    <numFmt numFmtId="43" formatCode="_-* #,##0.00_-;\-* #,##0.00_-;_-* &quot;-&quot;??_-;_-@_-"/>
    <numFmt numFmtId="164" formatCode="_-&quot;L.&quot;\ * #,##0_-;\-&quot;L.&quot;\ * #,##0_-;_-&quot;L.&quot;\ * &quot;-&quot;_-;_-@_-"/>
    <numFmt numFmtId="165" formatCode="_-[$€-2]\ * #,##0.00_-;\-[$€-2]\ * #,##0.00_-;_-[$€-2]\ * &quot;-&quot;??_-"/>
    <numFmt numFmtId="166" formatCode="0.0000%"/>
    <numFmt numFmtId="167" formatCode="0.00000%"/>
    <numFmt numFmtId="168" formatCode="[$-410]d\ mmmm\ yyyy;@"/>
    <numFmt numFmtId="169" formatCode="&quot;€&quot;\ #,##0.00"/>
  </numFmts>
  <fonts count="4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MS Sans Serif"/>
    </font>
    <font>
      <sz val="10"/>
      <color indexed="14"/>
      <name val="MS Sans Serif"/>
    </font>
    <font>
      <sz val="9"/>
      <name val="Times New Roman"/>
      <family val="1"/>
    </font>
    <font>
      <sz val="9"/>
      <color indexed="1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9"/>
      <name val="Arial"/>
      <family val="2"/>
    </font>
    <font>
      <b/>
      <i/>
      <sz val="24"/>
      <color indexed="56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theme="1" tint="0.14999847407452621"/>
      <name val="Arial"/>
      <family val="2"/>
    </font>
    <font>
      <u/>
      <sz val="8"/>
      <color theme="1" tint="0.14999847407452621"/>
      <name val="Arial"/>
      <family val="2"/>
    </font>
    <font>
      <b/>
      <sz val="12"/>
      <color indexed="56"/>
      <name val="Arial"/>
      <family val="2"/>
    </font>
    <font>
      <b/>
      <sz val="24"/>
      <color indexed="56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hair">
        <color indexed="10"/>
      </left>
      <right/>
      <top style="hair">
        <color indexed="10"/>
      </top>
      <bottom style="double">
        <color auto="1"/>
      </bottom>
      <diagonal/>
    </border>
    <border>
      <left/>
      <right style="hair">
        <color indexed="10"/>
      </right>
      <top style="hair">
        <color indexed="10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indexed="10"/>
      </left>
      <right/>
      <top style="hair">
        <color indexed="10"/>
      </top>
      <bottom style="hair">
        <color indexed="10"/>
      </bottom>
      <diagonal/>
    </border>
    <border>
      <left/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8" fillId="20" borderId="1" applyNumberFormat="0" applyAlignment="0" applyProtection="0"/>
    <xf numFmtId="0" fontId="20" fillId="21" borderId="3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165" fontId="1" fillId="0" borderId="0" applyFont="0" applyFill="0" applyBorder="0" applyAlignment="0" applyProtection="0"/>
    <xf numFmtId="0" fontId="26" fillId="7" borderId="1" applyNumberFormat="0" applyAlignment="0" applyProtection="0"/>
    <xf numFmtId="0" fontId="19" fillId="0" borderId="2" applyNumberFormat="0" applyFill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7" fillId="22" borderId="0" applyNumberFormat="0" applyBorder="0" applyAlignment="0" applyProtection="0"/>
    <xf numFmtId="0" fontId="7" fillId="0" borderId="0"/>
    <xf numFmtId="0" fontId="7" fillId="0" borderId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7" fillId="3" borderId="0" applyNumberFormat="0" applyBorder="0" applyAlignment="0" applyProtection="0"/>
    <xf numFmtId="0" fontId="22" fillId="4" borderId="0" applyNumberFormat="0" applyBorder="0" applyAlignment="0" applyProtection="0"/>
    <xf numFmtId="164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73">
    <xf numFmtId="0" fontId="0" fillId="0" borderId="0" xfId="0"/>
    <xf numFmtId="0" fontId="0" fillId="24" borderId="0" xfId="0" applyFill="1"/>
    <xf numFmtId="0" fontId="32" fillId="0" borderId="0" xfId="0" applyFont="1" applyProtection="1">
      <protection locked="0"/>
    </xf>
    <xf numFmtId="0" fontId="3" fillId="24" borderId="10" xfId="0" applyFont="1" applyFill="1" applyBorder="1" applyAlignment="1" applyProtection="1">
      <alignment wrapText="1"/>
    </xf>
    <xf numFmtId="0" fontId="5" fillId="0" borderId="10" xfId="0" applyFont="1" applyBorder="1" applyAlignment="1" applyProtection="1">
      <alignment horizontal="center"/>
      <protection locked="0"/>
    </xf>
    <xf numFmtId="0" fontId="3" fillId="0" borderId="0" xfId="0" applyFont="1"/>
    <xf numFmtId="0" fontId="5" fillId="0" borderId="10" xfId="0" applyFont="1" applyBorder="1" applyAlignment="1" applyProtection="1">
      <alignment horizontal="right"/>
      <protection locked="0"/>
    </xf>
    <xf numFmtId="43" fontId="5" fillId="0" borderId="10" xfId="31" applyFont="1" applyBorder="1" applyAlignment="1" applyProtection="1">
      <alignment horizontal="right"/>
      <protection locked="0"/>
    </xf>
    <xf numFmtId="0" fontId="0" fillId="24" borderId="10" xfId="0" applyFill="1" applyBorder="1" applyAlignment="1" applyProtection="1">
      <alignment wrapText="1"/>
    </xf>
    <xf numFmtId="43" fontId="1" fillId="0" borderId="10" xfId="31" applyBorder="1" applyAlignment="1" applyProtection="1">
      <alignment horizontal="right"/>
      <protection locked="0"/>
    </xf>
    <xf numFmtId="43" fontId="1" fillId="24" borderId="10" xfId="31" applyFill="1" applyBorder="1" applyAlignment="1" applyProtection="1">
      <alignment horizontal="right"/>
      <protection locked="0"/>
    </xf>
    <xf numFmtId="0" fontId="33" fillId="0" borderId="10" xfId="0" applyFont="1" applyBorder="1" applyAlignment="1" applyProtection="1">
      <alignment horizontal="right"/>
      <protection locked="0"/>
    </xf>
    <xf numFmtId="0" fontId="33" fillId="24" borderId="10" xfId="0" applyFont="1" applyFill="1" applyBorder="1" applyAlignment="1" applyProtection="1">
      <alignment horizontal="right"/>
      <protection locked="0"/>
    </xf>
    <xf numFmtId="43" fontId="1" fillId="0" borderId="10" xfId="31" applyBorder="1" applyAlignment="1">
      <alignment horizontal="right"/>
    </xf>
    <xf numFmtId="2" fontId="0" fillId="0" borderId="10" xfId="0" applyNumberFormat="1" applyBorder="1" applyAlignment="1">
      <alignment horizontal="right"/>
    </xf>
    <xf numFmtId="167" fontId="1" fillId="0" borderId="10" xfId="38" applyNumberFormat="1" applyBorder="1" applyAlignment="1">
      <alignment horizontal="right"/>
    </xf>
    <xf numFmtId="0" fontId="34" fillId="0" borderId="10" xfId="0" applyFont="1" applyBorder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10" fontId="6" fillId="24" borderId="10" xfId="38" applyNumberFormat="1" applyFont="1" applyFill="1" applyBorder="1" applyProtection="1">
      <protection locked="0"/>
    </xf>
    <xf numFmtId="0" fontId="3" fillId="26" borderId="10" xfId="0" applyFont="1" applyFill="1" applyBorder="1" applyAlignment="1" applyProtection="1">
      <alignment wrapText="1"/>
    </xf>
    <xf numFmtId="10" fontId="33" fillId="24" borderId="10" xfId="38" applyNumberFormat="1" applyFont="1" applyFill="1" applyBorder="1" applyProtection="1">
      <protection locked="0"/>
    </xf>
    <xf numFmtId="0" fontId="0" fillId="0" borderId="10" xfId="0" applyBorder="1"/>
    <xf numFmtId="0" fontId="35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9" fontId="5" fillId="0" borderId="11" xfId="0" applyNumberFormat="1" applyFont="1" applyBorder="1" applyAlignment="1" applyProtection="1">
      <alignment horizontal="right"/>
      <protection locked="0"/>
    </xf>
    <xf numFmtId="0" fontId="37" fillId="0" borderId="0" xfId="0" applyFont="1"/>
    <xf numFmtId="10" fontId="5" fillId="0" borderId="11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right"/>
      <protection locked="0"/>
    </xf>
    <xf numFmtId="8" fontId="0" fillId="0" borderId="0" xfId="0" applyNumberFormat="1"/>
    <xf numFmtId="0" fontId="3" fillId="27" borderId="12" xfId="0" applyFont="1" applyFill="1" applyBorder="1" applyAlignment="1">
      <alignment horizontal="center"/>
    </xf>
    <xf numFmtId="0" fontId="2" fillId="0" borderId="12" xfId="0" applyFont="1" applyBorder="1"/>
    <xf numFmtId="169" fontId="2" fillId="0" borderId="12" xfId="0" applyNumberFormat="1" applyFont="1" applyBorder="1"/>
    <xf numFmtId="0" fontId="2" fillId="0" borderId="12" xfId="0" applyFont="1" applyFill="1" applyBorder="1"/>
    <xf numFmtId="169" fontId="2" fillId="0" borderId="12" xfId="0" applyNumberFormat="1" applyFont="1" applyFill="1" applyBorder="1"/>
    <xf numFmtId="169" fontId="2" fillId="0" borderId="0" xfId="0" applyNumberFormat="1" applyFont="1"/>
    <xf numFmtId="169" fontId="37" fillId="0" borderId="0" xfId="0" applyNumberFormat="1" applyFont="1"/>
    <xf numFmtId="169" fontId="2" fillId="0" borderId="0" xfId="0" applyNumberFormat="1" applyFont="1" applyFill="1"/>
    <xf numFmtId="8" fontId="3" fillId="28" borderId="13" xfId="0" applyNumberFormat="1" applyFont="1" applyFill="1" applyBorder="1"/>
    <xf numFmtId="166" fontId="3" fillId="26" borderId="10" xfId="38" applyNumberFormat="1" applyFont="1" applyFill="1" applyBorder="1"/>
    <xf numFmtId="0" fontId="32" fillId="24" borderId="20" xfId="0" applyFont="1" applyFill="1" applyBorder="1" applyAlignment="1" applyProtection="1">
      <alignment wrapText="1"/>
    </xf>
    <xf numFmtId="168" fontId="5" fillId="24" borderId="10" xfId="0" applyNumberFormat="1" applyFont="1" applyFill="1" applyBorder="1" applyAlignment="1" applyProtection="1">
      <alignment horizontal="center" wrapText="1"/>
      <protection locked="0"/>
    </xf>
    <xf numFmtId="9" fontId="5" fillId="0" borderId="10" xfId="0" applyNumberFormat="1" applyFont="1" applyBorder="1" applyAlignment="1" applyProtection="1">
      <alignment horizontal="right"/>
      <protection locked="0"/>
    </xf>
    <xf numFmtId="0" fontId="3" fillId="29" borderId="10" xfId="0" applyFont="1" applyFill="1" applyBorder="1" applyAlignment="1" applyProtection="1">
      <alignment wrapText="1"/>
    </xf>
    <xf numFmtId="43" fontId="5" fillId="29" borderId="10" xfId="31" applyFont="1" applyFill="1" applyBorder="1" applyAlignment="1" applyProtection="1">
      <alignment horizontal="right"/>
      <protection locked="0"/>
    </xf>
    <xf numFmtId="0" fontId="38" fillId="25" borderId="10" xfId="0" applyFont="1" applyFill="1" applyBorder="1" applyAlignment="1" applyProtection="1">
      <alignment wrapText="1"/>
    </xf>
    <xf numFmtId="166" fontId="38" fillId="25" borderId="10" xfId="38" applyNumberFormat="1" applyFont="1" applyFill="1" applyBorder="1" applyAlignment="1">
      <alignment horizontal="right"/>
    </xf>
    <xf numFmtId="0" fontId="39" fillId="24" borderId="0" xfId="0" applyFont="1" applyFill="1"/>
    <xf numFmtId="0" fontId="39" fillId="0" borderId="0" xfId="0" applyFont="1"/>
    <xf numFmtId="0" fontId="38" fillId="0" borderId="0" xfId="0" applyFont="1"/>
    <xf numFmtId="0" fontId="7" fillId="30" borderId="0" xfId="34" applyFill="1" applyBorder="1"/>
    <xf numFmtId="0" fontId="7" fillId="30" borderId="0" xfId="34" applyFill="1"/>
    <xf numFmtId="0" fontId="7" fillId="30" borderId="0" xfId="34" applyFill="1" applyAlignment="1"/>
    <xf numFmtId="0" fontId="8" fillId="30" borderId="0" xfId="34" applyFont="1" applyFill="1" applyAlignment="1">
      <alignment horizontal="center"/>
    </xf>
    <xf numFmtId="0" fontId="0" fillId="30" borderId="0" xfId="0" applyFill="1" applyAlignment="1">
      <alignment horizontal="right"/>
    </xf>
    <xf numFmtId="0" fontId="0" fillId="30" borderId="0" xfId="0" applyFill="1" applyAlignment="1">
      <alignment vertical="center"/>
    </xf>
    <xf numFmtId="0" fontId="7" fillId="30" borderId="0" xfId="35" applyFill="1" applyBorder="1"/>
    <xf numFmtId="49" fontId="12" fillId="30" borderId="0" xfId="34" applyNumberFormat="1" applyFont="1" applyFill="1"/>
    <xf numFmtId="0" fontId="13" fillId="30" borderId="0" xfId="34" applyFont="1" applyFill="1" applyAlignment="1">
      <alignment horizontal="left"/>
    </xf>
    <xf numFmtId="0" fontId="9" fillId="30" borderId="0" xfId="34" applyFont="1" applyFill="1" applyAlignment="1">
      <alignment horizontal="left"/>
    </xf>
    <xf numFmtId="0" fontId="10" fillId="30" borderId="0" xfId="34" applyFont="1" applyFill="1" applyAlignment="1">
      <alignment horizontal="left"/>
    </xf>
    <xf numFmtId="0" fontId="7" fillId="30" borderId="0" xfId="34" applyFont="1" applyFill="1"/>
    <xf numFmtId="0" fontId="41" fillId="30" borderId="0" xfId="34" applyFont="1" applyFill="1" applyBorder="1" applyAlignment="1">
      <alignment horizontal="left"/>
    </xf>
    <xf numFmtId="0" fontId="7" fillId="30" borderId="0" xfId="34" applyFill="1" applyBorder="1" applyAlignment="1"/>
    <xf numFmtId="0" fontId="40" fillId="30" borderId="0" xfId="34" applyFont="1" applyFill="1" applyBorder="1" applyAlignment="1">
      <alignment horizontal="left"/>
    </xf>
    <xf numFmtId="0" fontId="36" fillId="30" borderId="0" xfId="35" applyFont="1" applyFill="1" applyAlignment="1">
      <alignment horizontal="left" wrapText="1"/>
    </xf>
    <xf numFmtId="0" fontId="36" fillId="30" borderId="0" xfId="35" applyFont="1" applyFill="1" applyAlignment="1">
      <alignment horizontal="left"/>
    </xf>
    <xf numFmtId="0" fontId="14" fillId="30" borderId="0" xfId="21" applyFont="1" applyFill="1" applyAlignment="1" applyProtection="1">
      <alignment horizontal="left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</cellXfs>
  <cellStyles count="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46"/>
    <cellStyle name="Calcolo" xfId="19" builtinId="22" customBuiltin="1"/>
    <cellStyle name="Cella collegata" xfId="30" builtinId="24" customBuiltin="1"/>
    <cellStyle name="Cella da controllare" xfId="20" builtinId="23" customBuiltin="1"/>
    <cellStyle name="Collegamento ipertestuale" xfId="21" builtinId="8"/>
    <cellStyle name="Euro" xfId="28"/>
    <cellStyle name="Explanatory Text" xfId="39"/>
    <cellStyle name="Good" xfId="47"/>
    <cellStyle name="Heading 1" xfId="41"/>
    <cellStyle name="Heading 2" xfId="42"/>
    <cellStyle name="Heading 3" xfId="43"/>
    <cellStyle name="Heading 4" xfId="44"/>
    <cellStyle name="Input" xfId="29" builtinId="20" customBuiltin="1"/>
    <cellStyle name="Migliaia" xfId="31" builtinId="3"/>
    <cellStyle name="Migliaia (0)_Controlli" xfId="32"/>
    <cellStyle name="Neutral" xfId="33"/>
    <cellStyle name="Normale" xfId="0" builtinId="0"/>
    <cellStyle name="Normale_BP 1.0" xfId="34"/>
    <cellStyle name="Normale_Indice" xfId="35"/>
    <cellStyle name="Nota" xfId="36" builtinId="10" customBuiltin="1"/>
    <cellStyle name="Output" xfId="37" builtinId="21" customBuiltin="1"/>
    <cellStyle name="Percentuale" xfId="38" builtinId="5"/>
    <cellStyle name="Testo avviso" xfId="49" builtinId="11" customBuiltin="1"/>
    <cellStyle name="Title" xfId="40"/>
    <cellStyle name="Total" xfId="45"/>
    <cellStyle name="Valuta (0)_Controlli" xfId="48"/>
  </cellStyles>
  <dxfs count="3">
    <dxf>
      <font>
        <color rgb="FF9C0006"/>
      </font>
    </dxf>
    <dxf>
      <font>
        <color rgb="FF9C0006"/>
      </font>
    </dxf>
    <dxf>
      <border>
        <left style="hair">
          <color indexed="18"/>
        </left>
        <right style="hair">
          <color indexed="18"/>
        </right>
        <top style="hair">
          <color indexed="18"/>
        </top>
        <bottom style="hair">
          <color indexed="18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35163</xdr:colOff>
      <xdr:row>14</xdr:row>
      <xdr:rowOff>23911</xdr:rowOff>
    </xdr:from>
    <xdr:to>
      <xdr:col>4</xdr:col>
      <xdr:colOff>430859</xdr:colOff>
      <xdr:row>19</xdr:row>
      <xdr:rowOff>132096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597" y="1838349"/>
          <a:ext cx="2377694" cy="898111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Home\psf\Documents%20and%20Settings\Administrator\Menu%20Avvio\Documenti\01%20S\01%20Mucche\0%20Clienti\Speha%20Fresia\2004%20Speha%20+%20CNA%20SR\Lezioni\Paolo%20Battaglia%20-%20Lezioni%20CNA%20SR\Lezioni%20CNA%20SR\BP%20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e"/>
      <sheetName val="M stampa"/>
      <sheetName val="M controlli"/>
      <sheetName val="M Inizializzazioni"/>
      <sheetName val="M servizi"/>
      <sheetName val="M blocchi"/>
      <sheetName val="Indice"/>
      <sheetName val="Dati generali"/>
      <sheetName val="Dati di prodotto"/>
      <sheetName val="Altri dati"/>
      <sheetName val="Elaborazioni finali"/>
      <sheetName val="Grafici"/>
      <sheetName val="Struttura"/>
      <sheetName val="D&amp;R"/>
      <sheetName val="Risposta1"/>
      <sheetName val="Risposta2"/>
      <sheetName val="Risposta3"/>
      <sheetName val="Risposta4"/>
      <sheetName val="Risposta5"/>
      <sheetName val="Risposta6"/>
      <sheetName val="Info1"/>
      <sheetName val="Info2"/>
      <sheetName val="Info3"/>
      <sheetName val="Controlli"/>
      <sheetName val="Stampa"/>
      <sheetName val="Serviz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1">
          <cell r="B51" t="str">
            <v>BCD Srl - Stati Patrimoniali Previsionali Sintetici</v>
          </cell>
        </row>
        <row r="52">
          <cell r="B52" t="str">
            <v>Impieghi</v>
          </cell>
          <cell r="C52" t="str">
            <v>1/1/2005</v>
          </cell>
          <cell r="D52" t="str">
            <v>2005</v>
          </cell>
          <cell r="E52">
            <v>2006</v>
          </cell>
          <cell r="F52">
            <v>2007</v>
          </cell>
          <cell r="G52">
            <v>2008</v>
          </cell>
          <cell r="H52">
            <v>2009</v>
          </cell>
        </row>
        <row r="53">
          <cell r="B53" t="str">
            <v>Immobilizzazioni tecniche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 t="str">
            <v>Immobilizzazioni immateriali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 t="str">
            <v>Immobilizzazioni finanziarie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B56" t="str">
            <v>Totale immobilizzazioni nette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 t="str">
            <v>Rimanenze finali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 t="str">
            <v>Crediti a breve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B59" t="str">
            <v>Titoli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B60" t="str">
            <v>Attivita' liquide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B61" t="str">
            <v>Totale impieghi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B62" t="str">
            <v>Debiti di funzionamento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B63" t="str">
            <v>Debiti a breve di finanziamento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 t="str">
            <v>Debiti di finanziamento a m/l termine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B65" t="str">
            <v>Totale passività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 t="str">
            <v>Capitale e riserve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 t="str">
            <v>Utili non distribuiti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 t="str">
            <v>Capitale investito a pareggio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70">
          <cell r="B70" t="str">
            <v>Capitale inv. - debiti di funzionamento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113">
          <cell r="B113" t="str">
            <v>BCD Srl - Conti Economici Previsionali Sintetici</v>
          </cell>
        </row>
        <row r="114">
          <cell r="D114">
            <v>2005</v>
          </cell>
          <cell r="E114">
            <v>2006</v>
          </cell>
          <cell r="F114">
            <v>2007</v>
          </cell>
          <cell r="G114">
            <v>2008</v>
          </cell>
          <cell r="H114">
            <v>2009</v>
          </cell>
        </row>
        <row r="115">
          <cell r="B115" t="str">
            <v>+ Ricavi di vendita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 t="str">
            <v>-  Consumi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 t="str">
            <v>-  Costo manodopera diretta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B118" t="str">
            <v>-  Altri costi variabili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B119" t="str">
            <v>= Margine di Contribuzione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B120" t="str">
            <v>-  Costo del lavoro fisso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B121" t="str">
            <v>-  Altri costi fissi di struttura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B122" t="str">
            <v>-  Costi discrezionali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B123" t="str">
            <v>-  Ammortamenti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B124" t="str">
            <v>= Reddito operativo di gestione caratteristica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B125" t="str">
            <v>+/- Risultato gestione patrimoniale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B126" t="str">
            <v>= Reddito Operativo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B127" t="str">
            <v>-  Interessi passivi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B128" t="str">
            <v>= Reddito di Competenza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B129" t="str">
            <v>+/- Proventi e oneri straordinari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B130" t="str">
            <v>= Utile prima delle imposte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B131" t="str">
            <v>-  Imposte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B132" t="str">
            <v>= Utile d'esercizio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B133" t="str">
            <v>-  Utili distribuiti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B134" t="str">
            <v>= Utili non distribuiti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%20info@studiobattagliacommercialisti.it" TargetMode="External"/><Relationship Id="rId1" Type="http://schemas.openxmlformats.org/officeDocument/2006/relationships/hyperlink" Target="http://www.studiobattagliacommercialisti.i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B1:N31"/>
  <sheetViews>
    <sheetView showRowColHeaders="0" tabSelected="1" workbookViewId="0">
      <pane xSplit="13" ySplit="34" topLeftCell="T35" activePane="bottomRight" state="frozenSplit"/>
      <selection pane="topRight" activeCell="J1" sqref="J1"/>
      <selection pane="bottomLeft" activeCell="A18" sqref="A18"/>
      <selection pane="bottomRight" activeCell="I23" sqref="I23"/>
    </sheetView>
  </sheetViews>
  <sheetFormatPr defaultColWidth="9.140625" defaultRowHeight="12.75" x14ac:dyDescent="0.2"/>
  <cols>
    <col min="1" max="1" width="2.7109375" style="50" customWidth="1"/>
    <col min="2" max="3" width="9.140625" style="50"/>
    <col min="4" max="4" width="9.28515625" style="50" customWidth="1"/>
    <col min="5" max="5" width="11" style="50" customWidth="1"/>
    <col min="6" max="6" width="9.140625" style="50"/>
    <col min="7" max="7" width="3.85546875" style="50" customWidth="1"/>
    <col min="8" max="11" width="9.140625" style="50"/>
    <col min="12" max="12" width="33.28515625" style="50" customWidth="1"/>
    <col min="13" max="13" width="7.7109375" style="50" customWidth="1"/>
    <col min="14" max="16384" width="9.140625" style="50"/>
  </cols>
  <sheetData>
    <row r="1" spans="2:14" ht="12.75" customHeight="1" x14ac:dyDescent="0.2"/>
    <row r="2" spans="2:14" ht="12.75" customHeight="1" x14ac:dyDescent="0.2">
      <c r="G2" s="51"/>
      <c r="H2" s="51"/>
      <c r="I2" s="51"/>
      <c r="J2" s="51"/>
      <c r="K2" s="51"/>
      <c r="L2" s="51"/>
      <c r="M2" s="51"/>
      <c r="N2" s="51"/>
    </row>
    <row r="3" spans="2:14" ht="15.75" customHeight="1" x14ac:dyDescent="0.2">
      <c r="G3" s="51"/>
      <c r="H3" s="51"/>
      <c r="J3" s="51"/>
      <c r="L3" s="51"/>
      <c r="M3" s="51"/>
      <c r="N3" s="51"/>
    </row>
    <row r="4" spans="2:14" ht="15.4" customHeight="1" x14ac:dyDescent="0.2">
      <c r="G4" s="51"/>
      <c r="H4" s="51"/>
      <c r="J4" s="51"/>
      <c r="L4" s="51"/>
      <c r="M4" s="51"/>
      <c r="N4" s="51"/>
    </row>
    <row r="5" spans="2:14" ht="14.25" customHeight="1" x14ac:dyDescent="0.2">
      <c r="F5" s="52"/>
      <c r="G5" s="51"/>
      <c r="H5" s="51"/>
      <c r="J5" s="51"/>
      <c r="L5" s="53"/>
      <c r="M5" s="51"/>
      <c r="N5" s="51"/>
    </row>
    <row r="6" spans="2:14" ht="23.25" customHeight="1" x14ac:dyDescent="0.2">
      <c r="B6" s="64" t="s">
        <v>50</v>
      </c>
      <c r="C6" s="65"/>
      <c r="D6" s="65"/>
      <c r="E6" s="65"/>
      <c r="F6" s="65"/>
      <c r="G6" s="65"/>
      <c r="H6" s="65"/>
      <c r="I6" s="65"/>
      <c r="J6" s="65"/>
      <c r="K6" s="65"/>
      <c r="L6" s="53"/>
      <c r="M6" s="51"/>
      <c r="N6" s="51"/>
    </row>
    <row r="7" spans="2:14" ht="15.75" customHeight="1" x14ac:dyDescent="0.2">
      <c r="B7" s="65"/>
      <c r="C7" s="65"/>
      <c r="D7" s="65"/>
      <c r="E7" s="65"/>
      <c r="F7" s="65"/>
      <c r="G7" s="65"/>
      <c r="H7" s="65"/>
      <c r="I7" s="65"/>
      <c r="J7" s="65"/>
      <c r="K7" s="65"/>
      <c r="L7" s="51"/>
      <c r="M7" s="51"/>
      <c r="N7" s="51"/>
    </row>
    <row r="8" spans="2:14" x14ac:dyDescent="0.2">
      <c r="B8" s="65"/>
      <c r="C8" s="65"/>
      <c r="D8" s="65"/>
      <c r="E8" s="65"/>
      <c r="F8" s="65"/>
      <c r="G8" s="65"/>
      <c r="H8" s="65"/>
      <c r="I8" s="65"/>
      <c r="J8" s="65"/>
      <c r="K8" s="65"/>
      <c r="L8" s="54"/>
      <c r="M8" s="54"/>
      <c r="N8" s="54"/>
    </row>
    <row r="9" spans="2:14" ht="12.75" customHeight="1" x14ac:dyDescent="0.2">
      <c r="B9" s="65"/>
      <c r="C9" s="65"/>
      <c r="D9" s="65"/>
      <c r="E9" s="65"/>
      <c r="F9" s="65"/>
      <c r="G9" s="65"/>
      <c r="H9" s="65"/>
      <c r="I9" s="65"/>
      <c r="J9" s="65"/>
      <c r="K9" s="65"/>
      <c r="L9" s="51"/>
      <c r="M9" s="51"/>
      <c r="N9" s="51"/>
    </row>
    <row r="10" spans="2:14" ht="12.75" customHeight="1" x14ac:dyDescent="0.2"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51"/>
      <c r="M10" s="51"/>
      <c r="N10" s="51"/>
    </row>
    <row r="11" spans="2:14" ht="12.75" customHeight="1" x14ac:dyDescent="0.2"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51"/>
      <c r="M11" s="51"/>
      <c r="N11" s="51"/>
    </row>
    <row r="12" spans="2:14" ht="12.75" customHeight="1" x14ac:dyDescent="0.2"/>
    <row r="13" spans="2:14" ht="12.75" customHeight="1" x14ac:dyDescent="0.2"/>
    <row r="14" spans="2:14" ht="12.75" customHeight="1" x14ac:dyDescent="0.2"/>
    <row r="15" spans="2:14" ht="12.75" customHeight="1" x14ac:dyDescent="0.2">
      <c r="B15" s="49"/>
      <c r="C15" s="49"/>
      <c r="D15" s="49"/>
      <c r="E15" s="49"/>
      <c r="F15" s="62"/>
    </row>
    <row r="16" spans="2:14" ht="12.75" customHeight="1" x14ac:dyDescent="0.2">
      <c r="B16" s="49"/>
      <c r="C16" s="49"/>
      <c r="D16" s="49"/>
      <c r="E16" s="49"/>
      <c r="F16" s="49"/>
      <c r="H16" s="55"/>
    </row>
    <row r="17" spans="2:11" ht="12.75" customHeight="1" x14ac:dyDescent="0.2">
      <c r="B17" s="49"/>
      <c r="C17" s="49"/>
      <c r="D17" s="49"/>
      <c r="E17" s="49"/>
      <c r="F17" s="49"/>
    </row>
    <row r="18" spans="2:11" ht="12.75" customHeight="1" x14ac:dyDescent="0.2">
      <c r="B18" s="49"/>
      <c r="C18" s="49"/>
      <c r="D18" s="49"/>
      <c r="E18" s="49"/>
      <c r="F18" s="49"/>
    </row>
    <row r="19" spans="2:11" ht="12.75" customHeight="1" x14ac:dyDescent="0.2">
      <c r="B19" s="49"/>
      <c r="C19" s="49"/>
      <c r="D19" s="49"/>
      <c r="E19" s="49"/>
      <c r="F19" s="49"/>
    </row>
    <row r="20" spans="2:11" ht="12.75" customHeight="1" x14ac:dyDescent="0.2">
      <c r="B20" s="49"/>
      <c r="C20" s="49"/>
      <c r="D20" s="49"/>
      <c r="E20" s="49"/>
      <c r="F20" s="49"/>
    </row>
    <row r="21" spans="2:11" ht="12.75" customHeight="1" x14ac:dyDescent="0.2">
      <c r="B21" s="63" t="s">
        <v>46</v>
      </c>
      <c r="C21" s="49"/>
      <c r="D21" s="49"/>
      <c r="E21" s="49"/>
      <c r="F21" s="49"/>
    </row>
    <row r="22" spans="2:11" ht="12.75" customHeight="1" x14ac:dyDescent="0.2">
      <c r="B22" s="63" t="s">
        <v>47</v>
      </c>
      <c r="C22" s="49"/>
      <c r="D22" s="49"/>
      <c r="E22" s="49"/>
      <c r="F22" s="49"/>
    </row>
    <row r="23" spans="2:11" ht="12.75" customHeight="1" x14ac:dyDescent="0.2">
      <c r="B23" s="61" t="s">
        <v>48</v>
      </c>
      <c r="C23" s="61"/>
      <c r="D23" s="61"/>
      <c r="E23" s="61"/>
      <c r="F23" s="61"/>
    </row>
    <row r="24" spans="2:11" ht="12.75" customHeight="1" x14ac:dyDescent="0.2">
      <c r="B24" s="61" t="s">
        <v>49</v>
      </c>
      <c r="C24" s="61"/>
      <c r="D24" s="61"/>
      <c r="E24" s="61"/>
      <c r="F24" s="61"/>
    </row>
    <row r="25" spans="2:11" ht="12.75" customHeight="1" x14ac:dyDescent="0.2">
      <c r="B25" s="56"/>
      <c r="C25" s="49"/>
      <c r="D25" s="49"/>
      <c r="E25" s="49"/>
      <c r="F25" s="49"/>
    </row>
    <row r="26" spans="2:11" ht="12.75" customHeight="1" x14ac:dyDescent="0.2">
      <c r="B26" s="56"/>
    </row>
    <row r="27" spans="2:11" ht="12.75" customHeight="1" x14ac:dyDescent="0.2">
      <c r="B27" s="57"/>
    </row>
    <row r="28" spans="2:11" ht="12.75" customHeight="1" x14ac:dyDescent="0.2">
      <c r="B28" s="66"/>
      <c r="C28" s="66"/>
      <c r="D28" s="66"/>
      <c r="E28" s="58"/>
      <c r="F28" s="58"/>
      <c r="G28" s="58"/>
      <c r="H28" s="58"/>
      <c r="I28" s="58"/>
      <c r="J28" s="58"/>
      <c r="K28" s="58"/>
    </row>
    <row r="29" spans="2:11" ht="12.75" customHeight="1" x14ac:dyDescent="0.2">
      <c r="B29" s="66"/>
      <c r="C29" s="66"/>
      <c r="D29" s="66"/>
      <c r="E29" s="58"/>
      <c r="F29" s="58"/>
      <c r="G29" s="58"/>
      <c r="H29" s="58"/>
      <c r="I29" s="58"/>
      <c r="J29" s="58"/>
      <c r="K29" s="58"/>
    </row>
    <row r="30" spans="2:11" ht="12.75" customHeight="1" x14ac:dyDescent="0.2">
      <c r="B30" s="66"/>
      <c r="C30" s="66"/>
      <c r="D30" s="66"/>
      <c r="E30" s="59"/>
      <c r="F30" s="58"/>
      <c r="G30" s="58"/>
      <c r="H30" s="58"/>
      <c r="I30" s="58"/>
      <c r="J30" s="58"/>
      <c r="K30" s="58"/>
    </row>
    <row r="31" spans="2:11" ht="12.75" customHeight="1" x14ac:dyDescent="0.2">
      <c r="B31" s="60"/>
      <c r="C31" s="60"/>
    </row>
  </sheetData>
  <mergeCells count="4">
    <mergeCell ref="B6:K11"/>
    <mergeCell ref="B29:D29"/>
    <mergeCell ref="B28:D28"/>
    <mergeCell ref="B30:D30"/>
  </mergeCells>
  <phoneticPr fontId="7" type="noConversion"/>
  <hyperlinks>
    <hyperlink ref="B23" r:id="rId1"/>
    <hyperlink ref="B24" r:id="rId2"/>
  </hyperlinks>
  <printOptions horizontalCentered="1" gridLines="1" gridLinesSet="0"/>
  <pageMargins left="0.39370078740157483" right="0.39370078740157483" top="0.98425196850393704" bottom="0.98425196850393704" header="0.5" footer="0.5"/>
  <pageSetup paperSize="9" orientation="landscape" useFirstPageNumber="1" horizontalDpi="300" verticalDpi="300" r:id="rId3"/>
  <headerFooter alignWithMargins="0">
    <oddHeader xml:space="preserve">&amp;C&amp;"Times New Roman,Normale"&amp;F
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S130"/>
  <sheetViews>
    <sheetView workbookViewId="0">
      <selection activeCell="H13" sqref="H13"/>
    </sheetView>
  </sheetViews>
  <sheetFormatPr defaultColWidth="8.85546875" defaultRowHeight="12.75" x14ac:dyDescent="0.2"/>
  <cols>
    <col min="1" max="1" width="11.85546875" customWidth="1"/>
    <col min="2" max="6" width="20.28515625" customWidth="1"/>
    <col min="7" max="7" width="13.28515625" customWidth="1"/>
    <col min="8" max="8" width="20.28515625" customWidth="1"/>
    <col min="9" max="9" width="17.28515625" customWidth="1"/>
    <col min="10" max="10" width="10" bestFit="1" customWidth="1"/>
    <col min="11" max="11" width="12.28515625" bestFit="1" customWidth="1"/>
    <col min="12" max="12" width="12.85546875" bestFit="1" customWidth="1"/>
  </cols>
  <sheetData>
    <row r="1" spans="1:19" x14ac:dyDescent="0.2">
      <c r="A1" s="69" t="s">
        <v>33</v>
      </c>
      <c r="B1" s="70"/>
      <c r="C1" s="24">
        <v>30000</v>
      </c>
      <c r="K1" s="25"/>
      <c r="L1" s="25"/>
      <c r="M1" s="25"/>
      <c r="N1" s="25"/>
      <c r="O1" s="25"/>
      <c r="P1" s="25"/>
      <c r="Q1" s="25"/>
      <c r="R1" s="25"/>
    </row>
    <row r="2" spans="1:19" x14ac:dyDescent="0.2">
      <c r="A2" s="69" t="s">
        <v>24</v>
      </c>
      <c r="B2" s="70"/>
      <c r="C2" s="26">
        <v>0.13</v>
      </c>
      <c r="K2" s="25"/>
      <c r="L2" s="25"/>
      <c r="M2" s="25"/>
      <c r="N2" s="25"/>
      <c r="O2" s="25"/>
      <c r="P2" s="25"/>
      <c r="Q2" s="25"/>
      <c r="R2" s="25"/>
    </row>
    <row r="3" spans="1:19" x14ac:dyDescent="0.2">
      <c r="A3" s="69" t="s">
        <v>25</v>
      </c>
      <c r="B3" s="70"/>
      <c r="C3" s="27">
        <v>10</v>
      </c>
      <c r="F3" s="28"/>
      <c r="K3" s="25"/>
      <c r="L3" s="25"/>
      <c r="M3" s="25"/>
      <c r="N3" s="25"/>
      <c r="O3" s="25"/>
      <c r="P3" s="25"/>
      <c r="Q3" s="25"/>
      <c r="R3" s="25"/>
    </row>
    <row r="4" spans="1:19" ht="13.5" thickBot="1" x14ac:dyDescent="0.25">
      <c r="A4" s="71" t="s">
        <v>26</v>
      </c>
      <c r="B4" s="72"/>
      <c r="C4" s="27">
        <v>12</v>
      </c>
      <c r="K4" s="25"/>
      <c r="L4" s="25"/>
      <c r="M4" s="25"/>
      <c r="N4" s="25"/>
      <c r="O4" s="25"/>
      <c r="P4" s="25"/>
      <c r="Q4" s="25"/>
      <c r="R4" s="25"/>
    </row>
    <row r="5" spans="1:19" ht="14.25" thickTop="1" thickBot="1" x14ac:dyDescent="0.25">
      <c r="A5" s="67" t="s">
        <v>27</v>
      </c>
      <c r="B5" s="68"/>
      <c r="C5" s="37">
        <f>PMT(C2/C4,C3*C4,-C1)</f>
        <v>447.93221993167458</v>
      </c>
      <c r="E5" s="28"/>
      <c r="K5" s="25"/>
      <c r="L5" s="25"/>
      <c r="M5" s="25"/>
      <c r="N5" s="25"/>
      <c r="O5" s="25"/>
      <c r="P5" s="25"/>
      <c r="Q5" s="25"/>
      <c r="R5" s="25"/>
    </row>
    <row r="6" spans="1:19" ht="14.25" thickTop="1" thickBot="1" x14ac:dyDescent="0.25">
      <c r="A6" s="67" t="s">
        <v>28</v>
      </c>
      <c r="B6" s="68"/>
      <c r="C6" s="37">
        <f>SUM(D11:D130)</f>
        <v>23751.866391800948</v>
      </c>
      <c r="K6" s="25"/>
      <c r="L6" s="25"/>
      <c r="M6" s="25"/>
      <c r="N6" s="25"/>
      <c r="O6" s="25"/>
      <c r="P6" s="25"/>
      <c r="Q6" s="25"/>
      <c r="R6" s="25"/>
    </row>
    <row r="7" spans="1:19" ht="14.25" thickTop="1" thickBot="1" x14ac:dyDescent="0.25">
      <c r="A7" s="67" t="s">
        <v>32</v>
      </c>
      <c r="B7" s="68"/>
      <c r="C7" s="37">
        <f>C5*C4</f>
        <v>5375.186639180095</v>
      </c>
      <c r="K7" s="25"/>
      <c r="L7" s="25"/>
      <c r="M7" s="25"/>
      <c r="N7" s="25"/>
      <c r="O7" s="25"/>
      <c r="P7" s="25"/>
      <c r="Q7" s="25"/>
      <c r="R7" s="25"/>
    </row>
    <row r="8" spans="1:19" ht="13.5" thickTop="1" x14ac:dyDescent="0.2">
      <c r="L8" s="25"/>
      <c r="M8" s="25"/>
      <c r="N8" s="25"/>
      <c r="O8" s="25"/>
      <c r="P8" s="25"/>
      <c r="Q8" s="25"/>
      <c r="R8" s="25"/>
      <c r="S8" s="25"/>
    </row>
    <row r="9" spans="1:19" x14ac:dyDescent="0.2">
      <c r="A9" s="29" t="s">
        <v>29</v>
      </c>
      <c r="B9" s="29" t="s">
        <v>27</v>
      </c>
      <c r="C9" s="29" t="s">
        <v>30</v>
      </c>
      <c r="D9" s="29" t="s">
        <v>31</v>
      </c>
      <c r="E9" s="29" t="s">
        <v>34</v>
      </c>
      <c r="F9" s="29" t="s">
        <v>35</v>
      </c>
      <c r="L9" s="25"/>
      <c r="M9" s="25"/>
      <c r="N9" s="25"/>
      <c r="O9" s="25"/>
      <c r="P9" s="25"/>
      <c r="Q9" s="25"/>
      <c r="R9" s="25"/>
      <c r="S9" s="25"/>
    </row>
    <row r="10" spans="1:19" x14ac:dyDescent="0.2">
      <c r="A10" s="30">
        <v>0</v>
      </c>
      <c r="B10" s="31"/>
      <c r="C10" s="31"/>
      <c r="D10" s="31"/>
      <c r="E10" s="31"/>
      <c r="F10" s="31">
        <f>$C$1</f>
        <v>30000</v>
      </c>
      <c r="L10" s="25"/>
      <c r="M10" s="25"/>
      <c r="N10" s="25"/>
      <c r="O10" s="25"/>
      <c r="P10" s="25"/>
      <c r="Q10" s="25"/>
      <c r="R10" s="25"/>
      <c r="S10" s="25"/>
    </row>
    <row r="11" spans="1:19" x14ac:dyDescent="0.2">
      <c r="A11" s="32">
        <f t="shared" ref="A11:A74" si="0">IF(OR(F10&lt;1,F10=""),"",A10+1)</f>
        <v>1</v>
      </c>
      <c r="B11" s="33">
        <f t="shared" ref="B11:B74" si="1">IF(OR(F10&lt;1,F10=""),"",$C$5)</f>
        <v>447.93221993167458</v>
      </c>
      <c r="C11" s="31">
        <f t="shared" ref="C11:C42" si="2">IF(OR(F10&lt;1,F10=""),"",PPMT($C$2/$C$4,A11,$C$3*$C$4,-$C$1))</f>
        <v>122.93221993167455</v>
      </c>
      <c r="D11" s="31">
        <f t="shared" ref="D11:D42" si="3">IF(OR(F10&lt;1,F10=""),"",IPMT($C$2/$C$4,A11,$C$3*$C$4,-$C$1))</f>
        <v>325.00000000000006</v>
      </c>
      <c r="E11" s="31">
        <f t="shared" ref="E11:E74" si="4">IF(OR(F10&lt;1,F10=""),"",E10+C11)</f>
        <v>122.93221993167455</v>
      </c>
      <c r="F11" s="31">
        <f t="shared" ref="F11:F74" si="5">IF(OR(F10&lt;1,F10=""),"",$F$10-E11)</f>
        <v>29877.067780068326</v>
      </c>
      <c r="L11" s="25"/>
      <c r="M11" s="25"/>
      <c r="N11" s="25"/>
      <c r="O11" s="25"/>
      <c r="P11" s="25"/>
      <c r="Q11" s="25"/>
      <c r="R11" s="25"/>
      <c r="S11" s="25"/>
    </row>
    <row r="12" spans="1:19" x14ac:dyDescent="0.2">
      <c r="A12" s="32">
        <f t="shared" si="0"/>
        <v>2</v>
      </c>
      <c r="B12" s="33">
        <f t="shared" si="1"/>
        <v>447.93221993167458</v>
      </c>
      <c r="C12" s="31">
        <f t="shared" si="2"/>
        <v>124.26398564760102</v>
      </c>
      <c r="D12" s="31">
        <f t="shared" si="3"/>
        <v>323.66823428407355</v>
      </c>
      <c r="E12" s="31">
        <f t="shared" si="4"/>
        <v>247.19620557927556</v>
      </c>
      <c r="F12" s="31">
        <f t="shared" si="5"/>
        <v>29752.803794420724</v>
      </c>
      <c r="L12" s="25"/>
      <c r="M12" s="25"/>
      <c r="N12" s="25"/>
      <c r="O12" s="25"/>
      <c r="P12" s="25"/>
      <c r="Q12" s="25"/>
      <c r="R12" s="25"/>
      <c r="S12" s="25"/>
    </row>
    <row r="13" spans="1:19" x14ac:dyDescent="0.2">
      <c r="A13" s="32">
        <f t="shared" si="0"/>
        <v>3</v>
      </c>
      <c r="B13" s="33">
        <f t="shared" si="1"/>
        <v>447.93221993167458</v>
      </c>
      <c r="C13" s="31">
        <f t="shared" si="2"/>
        <v>125.61017882545003</v>
      </c>
      <c r="D13" s="31">
        <f t="shared" si="3"/>
        <v>322.3220411062245</v>
      </c>
      <c r="E13" s="31">
        <f t="shared" si="4"/>
        <v>372.80638440472558</v>
      </c>
      <c r="F13" s="31">
        <f t="shared" si="5"/>
        <v>29627.193615595275</v>
      </c>
      <c r="L13" s="25"/>
      <c r="M13" s="25"/>
      <c r="N13" s="25"/>
      <c r="O13" s="25"/>
      <c r="P13" s="25"/>
      <c r="Q13" s="25"/>
      <c r="R13" s="25"/>
      <c r="S13" s="25"/>
    </row>
    <row r="14" spans="1:19" x14ac:dyDescent="0.2">
      <c r="A14" s="32">
        <f t="shared" si="0"/>
        <v>4</v>
      </c>
      <c r="B14" s="33">
        <f t="shared" si="1"/>
        <v>447.93221993167458</v>
      </c>
      <c r="C14" s="31">
        <f t="shared" si="2"/>
        <v>126.97095576272574</v>
      </c>
      <c r="D14" s="31">
        <f t="shared" si="3"/>
        <v>320.96126416894884</v>
      </c>
      <c r="E14" s="31">
        <f t="shared" si="4"/>
        <v>499.77734016745131</v>
      </c>
      <c r="F14" s="31">
        <f t="shared" si="5"/>
        <v>29500.222659832547</v>
      </c>
      <c r="L14" s="25"/>
      <c r="M14" s="25"/>
      <c r="N14" s="25"/>
      <c r="O14" s="25"/>
      <c r="P14" s="25"/>
      <c r="Q14" s="25"/>
      <c r="R14" s="25"/>
      <c r="S14" s="25"/>
    </row>
    <row r="15" spans="1:19" x14ac:dyDescent="0.2">
      <c r="A15" s="32">
        <f t="shared" si="0"/>
        <v>5</v>
      </c>
      <c r="B15" s="33">
        <f t="shared" si="1"/>
        <v>447.93221993167458</v>
      </c>
      <c r="C15" s="31">
        <f t="shared" si="2"/>
        <v>128.34647445015526</v>
      </c>
      <c r="D15" s="31">
        <f t="shared" si="3"/>
        <v>319.58574548151933</v>
      </c>
      <c r="E15" s="31">
        <f t="shared" si="4"/>
        <v>628.12381461760651</v>
      </c>
      <c r="F15" s="31">
        <f t="shared" si="5"/>
        <v>29371.876185382393</v>
      </c>
      <c r="L15" s="25"/>
      <c r="M15" s="25"/>
      <c r="N15" s="25"/>
      <c r="O15" s="25"/>
      <c r="P15" s="25"/>
      <c r="Q15" s="25"/>
      <c r="R15" s="25"/>
      <c r="S15" s="25"/>
    </row>
    <row r="16" spans="1:19" x14ac:dyDescent="0.2">
      <c r="A16" s="32">
        <f t="shared" si="0"/>
        <v>6</v>
      </c>
      <c r="B16" s="33">
        <f t="shared" si="1"/>
        <v>447.93221993167458</v>
      </c>
      <c r="C16" s="31">
        <f t="shared" si="2"/>
        <v>129.73689459003197</v>
      </c>
      <c r="D16" s="31">
        <f t="shared" si="3"/>
        <v>318.19532534164262</v>
      </c>
      <c r="E16" s="31">
        <f t="shared" si="4"/>
        <v>757.86070920763848</v>
      </c>
      <c r="F16" s="31">
        <f t="shared" si="5"/>
        <v>29242.139290792362</v>
      </c>
      <c r="L16" s="25"/>
      <c r="M16" s="25"/>
      <c r="N16" s="25"/>
      <c r="O16" s="25"/>
      <c r="P16" s="25"/>
      <c r="Q16" s="25"/>
      <c r="R16" s="25"/>
      <c r="S16" s="25"/>
    </row>
    <row r="17" spans="1:19" x14ac:dyDescent="0.2">
      <c r="A17" s="32">
        <f t="shared" si="0"/>
        <v>7</v>
      </c>
      <c r="B17" s="33">
        <f t="shared" si="1"/>
        <v>447.93221993167458</v>
      </c>
      <c r="C17" s="31">
        <f t="shared" si="2"/>
        <v>131.14237761475729</v>
      </c>
      <c r="D17" s="31">
        <f t="shared" si="3"/>
        <v>316.78984231691732</v>
      </c>
      <c r="E17" s="31">
        <f t="shared" si="4"/>
        <v>889.00308682239574</v>
      </c>
      <c r="F17" s="31">
        <f t="shared" si="5"/>
        <v>29110.996913177605</v>
      </c>
      <c r="L17" s="25"/>
      <c r="M17" s="25"/>
      <c r="N17" s="25"/>
      <c r="O17" s="25"/>
      <c r="P17" s="25"/>
      <c r="Q17" s="25"/>
      <c r="R17" s="25"/>
      <c r="S17" s="25"/>
    </row>
    <row r="18" spans="1:19" x14ac:dyDescent="0.2">
      <c r="A18" s="32">
        <f t="shared" si="0"/>
        <v>8</v>
      </c>
      <c r="B18" s="33">
        <f t="shared" si="1"/>
        <v>447.93221993167458</v>
      </c>
      <c r="C18" s="31">
        <f t="shared" si="2"/>
        <v>132.56308670558386</v>
      </c>
      <c r="D18" s="31">
        <f t="shared" si="3"/>
        <v>315.36913322609075</v>
      </c>
      <c r="E18" s="31">
        <f t="shared" si="4"/>
        <v>1021.5661735279796</v>
      </c>
      <c r="F18" s="31">
        <f t="shared" si="5"/>
        <v>28978.433826472021</v>
      </c>
      <c r="H18" s="34"/>
      <c r="I18" s="34"/>
      <c r="J18" s="34"/>
      <c r="K18" s="34"/>
      <c r="L18" s="35"/>
      <c r="M18" s="25"/>
      <c r="N18" s="25"/>
      <c r="O18" s="25"/>
      <c r="P18" s="25"/>
      <c r="Q18" s="25"/>
      <c r="R18" s="25"/>
      <c r="S18" s="25"/>
    </row>
    <row r="19" spans="1:19" x14ac:dyDescent="0.2">
      <c r="A19" s="32">
        <f t="shared" si="0"/>
        <v>9</v>
      </c>
      <c r="B19" s="33">
        <f t="shared" si="1"/>
        <v>447.93221993167458</v>
      </c>
      <c r="C19" s="31">
        <f t="shared" si="2"/>
        <v>133.99918681156097</v>
      </c>
      <c r="D19" s="31">
        <f t="shared" si="3"/>
        <v>313.93303312011363</v>
      </c>
      <c r="E19" s="31">
        <f t="shared" si="4"/>
        <v>1155.5653603395406</v>
      </c>
      <c r="F19" s="31">
        <f t="shared" si="5"/>
        <v>28844.43463966046</v>
      </c>
      <c r="H19" s="34"/>
      <c r="I19" s="34"/>
      <c r="J19" s="34"/>
      <c r="K19" s="34"/>
      <c r="L19" s="35"/>
      <c r="M19" s="25"/>
      <c r="N19" s="25"/>
      <c r="O19" s="25"/>
      <c r="P19" s="25"/>
      <c r="Q19" s="25"/>
      <c r="R19" s="25"/>
      <c r="S19" s="25"/>
    </row>
    <row r="20" spans="1:19" x14ac:dyDescent="0.2">
      <c r="A20" s="32">
        <f t="shared" si="0"/>
        <v>10</v>
      </c>
      <c r="B20" s="33">
        <f t="shared" si="1"/>
        <v>447.93221993167458</v>
      </c>
      <c r="C20" s="31">
        <f t="shared" si="2"/>
        <v>135.45084466868624</v>
      </c>
      <c r="D20" s="31">
        <f t="shared" si="3"/>
        <v>312.48137526298831</v>
      </c>
      <c r="E20" s="31">
        <f t="shared" si="4"/>
        <v>1291.0162050082267</v>
      </c>
      <c r="F20" s="31">
        <f t="shared" si="5"/>
        <v>28708.983794991775</v>
      </c>
      <c r="H20" s="36"/>
      <c r="I20" s="36"/>
      <c r="J20" s="36"/>
      <c r="K20" s="36"/>
      <c r="L20" s="36"/>
    </row>
    <row r="21" spans="1:19" x14ac:dyDescent="0.2">
      <c r="A21" s="32">
        <f t="shared" si="0"/>
        <v>11</v>
      </c>
      <c r="B21" s="33">
        <f t="shared" si="1"/>
        <v>447.93221993167458</v>
      </c>
      <c r="C21" s="31">
        <f t="shared" si="2"/>
        <v>136.91822881926367</v>
      </c>
      <c r="D21" s="31">
        <f t="shared" si="3"/>
        <v>311.01399111241096</v>
      </c>
      <c r="E21" s="31">
        <f t="shared" si="4"/>
        <v>1427.9344338274905</v>
      </c>
      <c r="F21" s="31">
        <f t="shared" si="5"/>
        <v>28572.06556617251</v>
      </c>
      <c r="H21" s="36"/>
      <c r="I21" s="36"/>
      <c r="J21" s="36"/>
      <c r="K21" s="36"/>
      <c r="L21" s="36"/>
    </row>
    <row r="22" spans="1:19" x14ac:dyDescent="0.2">
      <c r="A22" s="32">
        <f t="shared" si="0"/>
        <v>12</v>
      </c>
      <c r="B22" s="33">
        <f t="shared" si="1"/>
        <v>447.93221993167458</v>
      </c>
      <c r="C22" s="31">
        <f t="shared" si="2"/>
        <v>138.40150963147238</v>
      </c>
      <c r="D22" s="31">
        <f t="shared" si="3"/>
        <v>309.53071030020214</v>
      </c>
      <c r="E22" s="31">
        <f t="shared" si="4"/>
        <v>1566.3359434589629</v>
      </c>
      <c r="F22" s="31">
        <f t="shared" si="5"/>
        <v>28433.664056541038</v>
      </c>
      <c r="H22" s="36"/>
      <c r="I22" s="36"/>
      <c r="J22" s="36"/>
      <c r="K22" s="36"/>
      <c r="L22" s="36"/>
    </row>
    <row r="23" spans="1:19" x14ac:dyDescent="0.2">
      <c r="A23" s="32">
        <f t="shared" si="0"/>
        <v>13</v>
      </c>
      <c r="B23" s="33">
        <f t="shared" si="1"/>
        <v>447.93221993167458</v>
      </c>
      <c r="C23" s="31">
        <f t="shared" si="2"/>
        <v>139.90085931914663</v>
      </c>
      <c r="D23" s="31">
        <f t="shared" si="3"/>
        <v>308.03136061252798</v>
      </c>
      <c r="E23" s="31">
        <f t="shared" si="4"/>
        <v>1706.2368027781094</v>
      </c>
      <c r="F23" s="31">
        <f t="shared" si="5"/>
        <v>28293.763197221891</v>
      </c>
      <c r="H23" s="36"/>
      <c r="I23" s="36"/>
      <c r="J23" s="36"/>
      <c r="K23" s="36"/>
      <c r="L23" s="36"/>
    </row>
    <row r="24" spans="1:19" x14ac:dyDescent="0.2">
      <c r="A24" s="32">
        <f t="shared" si="0"/>
        <v>14</v>
      </c>
      <c r="B24" s="33">
        <f t="shared" si="1"/>
        <v>447.93221993167458</v>
      </c>
      <c r="C24" s="31">
        <f t="shared" si="2"/>
        <v>141.41645196177075</v>
      </c>
      <c r="D24" s="31">
        <f t="shared" si="3"/>
        <v>306.51576796990383</v>
      </c>
      <c r="E24" s="31">
        <f t="shared" si="4"/>
        <v>1847.6532547398801</v>
      </c>
      <c r="F24" s="31">
        <f t="shared" si="5"/>
        <v>28152.346745260118</v>
      </c>
      <c r="H24" s="36"/>
      <c r="I24" s="36"/>
      <c r="J24" s="36"/>
      <c r="K24" s="36"/>
      <c r="L24" s="36"/>
    </row>
    <row r="25" spans="1:19" x14ac:dyDescent="0.2">
      <c r="A25" s="32">
        <f t="shared" si="0"/>
        <v>15</v>
      </c>
      <c r="B25" s="33">
        <f t="shared" si="1"/>
        <v>447.93221993167458</v>
      </c>
      <c r="C25" s="31">
        <f t="shared" si="2"/>
        <v>142.94846352468991</v>
      </c>
      <c r="D25" s="31">
        <f t="shared" si="3"/>
        <v>304.98375640698464</v>
      </c>
      <c r="E25" s="31">
        <f t="shared" si="4"/>
        <v>1990.6017182645701</v>
      </c>
      <c r="F25" s="31">
        <f t="shared" si="5"/>
        <v>28009.39828173543</v>
      </c>
      <c r="H25" s="36"/>
      <c r="I25" s="36"/>
      <c r="J25" s="36"/>
      <c r="K25" s="36"/>
      <c r="L25" s="36"/>
    </row>
    <row r="26" spans="1:19" x14ac:dyDescent="0.2">
      <c r="A26" s="32">
        <f t="shared" si="0"/>
        <v>16</v>
      </c>
      <c r="B26" s="33">
        <f t="shared" si="1"/>
        <v>447.93221993167458</v>
      </c>
      <c r="C26" s="31">
        <f t="shared" si="2"/>
        <v>144.49707187954073</v>
      </c>
      <c r="D26" s="31">
        <f t="shared" si="3"/>
        <v>303.43514805213385</v>
      </c>
      <c r="E26" s="31">
        <f t="shared" si="4"/>
        <v>2135.0987901441108</v>
      </c>
      <c r="F26" s="31">
        <f t="shared" si="5"/>
        <v>27864.901209855889</v>
      </c>
      <c r="H26" s="36"/>
      <c r="I26" s="36"/>
      <c r="J26" s="36"/>
      <c r="K26" s="36"/>
      <c r="L26" s="36"/>
    </row>
    <row r="27" spans="1:19" x14ac:dyDescent="0.2">
      <c r="A27" s="32">
        <f t="shared" si="0"/>
        <v>17</v>
      </c>
      <c r="B27" s="33">
        <f t="shared" si="1"/>
        <v>447.93221993167458</v>
      </c>
      <c r="C27" s="31">
        <f t="shared" si="2"/>
        <v>146.0624568249024</v>
      </c>
      <c r="D27" s="31">
        <f t="shared" si="3"/>
        <v>301.86976310677215</v>
      </c>
      <c r="E27" s="31">
        <f t="shared" si="4"/>
        <v>2281.1612469690131</v>
      </c>
      <c r="F27" s="31">
        <f t="shared" si="5"/>
        <v>27718.838753030988</v>
      </c>
      <c r="H27" s="36"/>
      <c r="I27" s="36"/>
      <c r="J27" s="36"/>
      <c r="K27" s="36"/>
      <c r="L27" s="36"/>
    </row>
    <row r="28" spans="1:19" x14ac:dyDescent="0.2">
      <c r="A28" s="32">
        <f t="shared" si="0"/>
        <v>18</v>
      </c>
      <c r="B28" s="33">
        <f t="shared" si="1"/>
        <v>447.93221993167458</v>
      </c>
      <c r="C28" s="31">
        <f t="shared" si="2"/>
        <v>147.64480010717219</v>
      </c>
      <c r="D28" s="31">
        <f t="shared" si="3"/>
        <v>300.28741982450236</v>
      </c>
      <c r="E28" s="31">
        <f t="shared" si="4"/>
        <v>2428.8060470761852</v>
      </c>
      <c r="F28" s="31">
        <f t="shared" si="5"/>
        <v>27571.193952923815</v>
      </c>
      <c r="H28" s="36"/>
      <c r="I28" s="36"/>
      <c r="J28" s="36"/>
      <c r="K28" s="36"/>
      <c r="L28" s="36"/>
    </row>
    <row r="29" spans="1:19" x14ac:dyDescent="0.2">
      <c r="A29" s="32">
        <f t="shared" si="0"/>
        <v>19</v>
      </c>
      <c r="B29" s="33">
        <f t="shared" si="1"/>
        <v>447.93221993167458</v>
      </c>
      <c r="C29" s="31">
        <f t="shared" si="2"/>
        <v>149.24428544166656</v>
      </c>
      <c r="D29" s="31">
        <f t="shared" si="3"/>
        <v>298.68793449000805</v>
      </c>
      <c r="E29" s="31">
        <f t="shared" si="4"/>
        <v>2578.050332517852</v>
      </c>
      <c r="F29" s="31">
        <f t="shared" si="5"/>
        <v>27421.949667482149</v>
      </c>
    </row>
    <row r="30" spans="1:19" x14ac:dyDescent="0.2">
      <c r="A30" s="32">
        <f t="shared" si="0"/>
        <v>20</v>
      </c>
      <c r="B30" s="33">
        <f t="shared" si="1"/>
        <v>447.93221993167458</v>
      </c>
      <c r="C30" s="31">
        <f t="shared" si="2"/>
        <v>150.86109853395129</v>
      </c>
      <c r="D30" s="31">
        <f t="shared" si="3"/>
        <v>297.07112139772335</v>
      </c>
      <c r="E30" s="31">
        <f t="shared" si="4"/>
        <v>2728.9114310518034</v>
      </c>
      <c r="F30" s="31">
        <f t="shared" si="5"/>
        <v>27271.088568948195</v>
      </c>
    </row>
    <row r="31" spans="1:19" x14ac:dyDescent="0.2">
      <c r="A31" s="32">
        <f t="shared" si="0"/>
        <v>21</v>
      </c>
      <c r="B31" s="33">
        <f t="shared" si="1"/>
        <v>447.93221993167458</v>
      </c>
      <c r="C31" s="31">
        <f t="shared" si="2"/>
        <v>152.49542710140241</v>
      </c>
      <c r="D31" s="31">
        <f t="shared" si="3"/>
        <v>295.43679283027217</v>
      </c>
      <c r="E31" s="31">
        <f t="shared" si="4"/>
        <v>2881.406858153206</v>
      </c>
      <c r="F31" s="31">
        <f t="shared" si="5"/>
        <v>27118.593141846795</v>
      </c>
    </row>
    <row r="32" spans="1:19" x14ac:dyDescent="0.2">
      <c r="A32" s="32">
        <f t="shared" si="0"/>
        <v>22</v>
      </c>
      <c r="B32" s="33">
        <f t="shared" si="1"/>
        <v>447.93221993167458</v>
      </c>
      <c r="C32" s="31">
        <f t="shared" si="2"/>
        <v>154.14746089500096</v>
      </c>
      <c r="D32" s="31">
        <f t="shared" si="3"/>
        <v>293.78475903667362</v>
      </c>
      <c r="E32" s="31">
        <f t="shared" si="4"/>
        <v>3035.5543190482072</v>
      </c>
      <c r="F32" s="31">
        <f t="shared" si="5"/>
        <v>26964.445680951794</v>
      </c>
    </row>
    <row r="33" spans="1:6" x14ac:dyDescent="0.2">
      <c r="A33" s="32">
        <f t="shared" si="0"/>
        <v>23</v>
      </c>
      <c r="B33" s="33">
        <f t="shared" si="1"/>
        <v>447.93221993167458</v>
      </c>
      <c r="C33" s="31">
        <f t="shared" si="2"/>
        <v>155.81739172136344</v>
      </c>
      <c r="D33" s="31">
        <f t="shared" si="3"/>
        <v>292.11482821031115</v>
      </c>
      <c r="E33" s="31">
        <f t="shared" si="4"/>
        <v>3191.3717107695707</v>
      </c>
      <c r="F33" s="31">
        <f t="shared" si="5"/>
        <v>26808.62828923043</v>
      </c>
    </row>
    <row r="34" spans="1:6" x14ac:dyDescent="0.2">
      <c r="A34" s="32">
        <f t="shared" si="0"/>
        <v>24</v>
      </c>
      <c r="B34" s="33">
        <f t="shared" si="1"/>
        <v>447.93221993167458</v>
      </c>
      <c r="C34" s="31">
        <f t="shared" si="2"/>
        <v>157.50541346501154</v>
      </c>
      <c r="D34" s="31">
        <f t="shared" si="3"/>
        <v>290.42680646666304</v>
      </c>
      <c r="E34" s="31">
        <f t="shared" si="4"/>
        <v>3348.877124234582</v>
      </c>
      <c r="F34" s="31">
        <f t="shared" si="5"/>
        <v>26651.122875765417</v>
      </c>
    </row>
    <row r="35" spans="1:6" x14ac:dyDescent="0.2">
      <c r="A35" s="32">
        <f t="shared" si="0"/>
        <v>25</v>
      </c>
      <c r="B35" s="33">
        <f t="shared" si="1"/>
        <v>447.93221993167458</v>
      </c>
      <c r="C35" s="31">
        <f t="shared" si="2"/>
        <v>159.2117221108825</v>
      </c>
      <c r="D35" s="31">
        <f t="shared" si="3"/>
        <v>288.72049782079205</v>
      </c>
      <c r="E35" s="31">
        <f t="shared" si="4"/>
        <v>3508.0888463454644</v>
      </c>
      <c r="F35" s="31">
        <f t="shared" si="5"/>
        <v>26491.911153654535</v>
      </c>
    </row>
    <row r="36" spans="1:6" x14ac:dyDescent="0.2">
      <c r="A36" s="32">
        <f t="shared" si="0"/>
        <v>26</v>
      </c>
      <c r="B36" s="33">
        <f t="shared" si="1"/>
        <v>447.93221993167458</v>
      </c>
      <c r="C36" s="31">
        <f t="shared" si="2"/>
        <v>160.93651576708373</v>
      </c>
      <c r="D36" s="31">
        <f t="shared" si="3"/>
        <v>286.99570416459085</v>
      </c>
      <c r="E36" s="31">
        <f t="shared" si="4"/>
        <v>3669.025362112548</v>
      </c>
      <c r="F36" s="31">
        <f t="shared" si="5"/>
        <v>26330.974637887452</v>
      </c>
    </row>
    <row r="37" spans="1:6" x14ac:dyDescent="0.2">
      <c r="A37" s="32">
        <f t="shared" si="0"/>
        <v>27</v>
      </c>
      <c r="B37" s="33">
        <f t="shared" si="1"/>
        <v>447.93221993167458</v>
      </c>
      <c r="C37" s="31">
        <f t="shared" si="2"/>
        <v>162.67999468789384</v>
      </c>
      <c r="D37" s="31">
        <f t="shared" si="3"/>
        <v>285.25222524378074</v>
      </c>
      <c r="E37" s="31">
        <f t="shared" si="4"/>
        <v>3831.7053568004417</v>
      </c>
      <c r="F37" s="31">
        <f t="shared" si="5"/>
        <v>26168.294643199559</v>
      </c>
    </row>
    <row r="38" spans="1:6" x14ac:dyDescent="0.2">
      <c r="A38" s="32">
        <f t="shared" si="0"/>
        <v>28</v>
      </c>
      <c r="B38" s="33">
        <f t="shared" si="1"/>
        <v>447.93221993167458</v>
      </c>
      <c r="C38" s="31">
        <f t="shared" si="2"/>
        <v>164.44236129701264</v>
      </c>
      <c r="D38" s="31">
        <f t="shared" si="3"/>
        <v>283.48985863466191</v>
      </c>
      <c r="E38" s="31">
        <f t="shared" si="4"/>
        <v>3996.1477180974543</v>
      </c>
      <c r="F38" s="31">
        <f t="shared" si="5"/>
        <v>26003.852281902546</v>
      </c>
    </row>
    <row r="39" spans="1:6" x14ac:dyDescent="0.2">
      <c r="A39" s="32">
        <f t="shared" si="0"/>
        <v>29</v>
      </c>
      <c r="B39" s="33">
        <f t="shared" si="1"/>
        <v>447.93221993167458</v>
      </c>
      <c r="C39" s="31">
        <f t="shared" si="2"/>
        <v>166.22382021106364</v>
      </c>
      <c r="D39" s="31">
        <f t="shared" si="3"/>
        <v>281.70839972061094</v>
      </c>
      <c r="E39" s="31">
        <f t="shared" si="4"/>
        <v>4162.3715383085182</v>
      </c>
      <c r="F39" s="31">
        <f t="shared" si="5"/>
        <v>25837.628461691482</v>
      </c>
    </row>
    <row r="40" spans="1:6" x14ac:dyDescent="0.2">
      <c r="A40" s="32">
        <f t="shared" si="0"/>
        <v>30</v>
      </c>
      <c r="B40" s="33">
        <f t="shared" si="1"/>
        <v>447.93221993167458</v>
      </c>
      <c r="C40" s="31">
        <f t="shared" si="2"/>
        <v>168.02457826335018</v>
      </c>
      <c r="D40" s="31">
        <f t="shared" si="3"/>
        <v>279.90764166832446</v>
      </c>
      <c r="E40" s="31">
        <f t="shared" si="4"/>
        <v>4330.3961165718683</v>
      </c>
      <c r="F40" s="31">
        <f t="shared" si="5"/>
        <v>25669.603883428132</v>
      </c>
    </row>
    <row r="41" spans="1:6" x14ac:dyDescent="0.2">
      <c r="A41" s="32">
        <f t="shared" si="0"/>
        <v>31</v>
      </c>
      <c r="B41" s="33">
        <f t="shared" si="1"/>
        <v>447.93221993167458</v>
      </c>
      <c r="C41" s="31">
        <f t="shared" si="2"/>
        <v>169.84484452786978</v>
      </c>
      <c r="D41" s="31">
        <f t="shared" si="3"/>
        <v>278.08737540380474</v>
      </c>
      <c r="E41" s="31">
        <f t="shared" si="4"/>
        <v>4500.2409610997383</v>
      </c>
      <c r="F41" s="31">
        <f t="shared" si="5"/>
        <v>25499.759038900262</v>
      </c>
    </row>
    <row r="42" spans="1:6" x14ac:dyDescent="0.2">
      <c r="A42" s="32">
        <f t="shared" si="0"/>
        <v>32</v>
      </c>
      <c r="B42" s="33">
        <f t="shared" si="1"/>
        <v>447.93221993167458</v>
      </c>
      <c r="C42" s="31">
        <f t="shared" si="2"/>
        <v>171.68483034358837</v>
      </c>
      <c r="D42" s="31">
        <f t="shared" si="3"/>
        <v>276.24738958808626</v>
      </c>
      <c r="E42" s="31">
        <f t="shared" si="4"/>
        <v>4671.9257914433265</v>
      </c>
      <c r="F42" s="31">
        <f t="shared" si="5"/>
        <v>25328.074208556674</v>
      </c>
    </row>
    <row r="43" spans="1:6" x14ac:dyDescent="0.2">
      <c r="A43" s="32">
        <f t="shared" si="0"/>
        <v>33</v>
      </c>
      <c r="B43" s="33">
        <f t="shared" si="1"/>
        <v>447.93221993167458</v>
      </c>
      <c r="C43" s="31">
        <f t="shared" ref="C43:C74" si="6">IF(OR(F42&lt;1,F42=""),"",PPMT($C$2/$C$4,A43,$C$3*$C$4,-$C$1))</f>
        <v>173.54474933897725</v>
      </c>
      <c r="D43" s="31">
        <f t="shared" ref="D43:D74" si="7">IF(OR(F42&lt;1,F42=""),"",IPMT($C$2/$C$4,A43,$C$3*$C$4,-$C$1))</f>
        <v>274.38747059269735</v>
      </c>
      <c r="E43" s="31">
        <f t="shared" si="4"/>
        <v>4845.4705407823039</v>
      </c>
      <c r="F43" s="31">
        <f t="shared" si="5"/>
        <v>25154.529459217694</v>
      </c>
    </row>
    <row r="44" spans="1:6" x14ac:dyDescent="0.2">
      <c r="A44" s="32">
        <f t="shared" si="0"/>
        <v>34</v>
      </c>
      <c r="B44" s="33">
        <f t="shared" si="1"/>
        <v>447.93221993167458</v>
      </c>
      <c r="C44" s="31">
        <f t="shared" si="6"/>
        <v>175.42481745681616</v>
      </c>
      <c r="D44" s="31">
        <f t="shared" si="7"/>
        <v>272.50740247485845</v>
      </c>
      <c r="E44" s="31">
        <f t="shared" si="4"/>
        <v>5020.8953582391205</v>
      </c>
      <c r="F44" s="31">
        <f t="shared" si="5"/>
        <v>24979.104641760881</v>
      </c>
    </row>
    <row r="45" spans="1:6" x14ac:dyDescent="0.2">
      <c r="A45" s="32">
        <f t="shared" si="0"/>
        <v>35</v>
      </c>
      <c r="B45" s="33">
        <f t="shared" si="1"/>
        <v>447.93221993167458</v>
      </c>
      <c r="C45" s="31">
        <f t="shared" si="6"/>
        <v>177.325252979265</v>
      </c>
      <c r="D45" s="31">
        <f t="shared" si="7"/>
        <v>270.60696695240955</v>
      </c>
      <c r="E45" s="31">
        <f t="shared" si="4"/>
        <v>5198.2206112183858</v>
      </c>
      <c r="F45" s="31">
        <f t="shared" si="5"/>
        <v>24801.779388781615</v>
      </c>
    </row>
    <row r="46" spans="1:6" x14ac:dyDescent="0.2">
      <c r="A46" s="32">
        <f t="shared" si="0"/>
        <v>36</v>
      </c>
      <c r="B46" s="33">
        <f t="shared" si="1"/>
        <v>447.93221993167458</v>
      </c>
      <c r="C46" s="31">
        <f t="shared" si="6"/>
        <v>179.24627655320705</v>
      </c>
      <c r="D46" s="31">
        <f t="shared" si="7"/>
        <v>268.68594337846758</v>
      </c>
      <c r="E46" s="31">
        <f t="shared" si="4"/>
        <v>5377.4668877715931</v>
      </c>
      <c r="F46" s="31">
        <f t="shared" si="5"/>
        <v>24622.533112228408</v>
      </c>
    </row>
    <row r="47" spans="1:6" x14ac:dyDescent="0.2">
      <c r="A47" s="32">
        <f t="shared" si="0"/>
        <v>37</v>
      </c>
      <c r="B47" s="33">
        <f t="shared" si="1"/>
        <v>447.93221993167458</v>
      </c>
      <c r="C47" s="31">
        <f t="shared" si="6"/>
        <v>181.1881112158668</v>
      </c>
      <c r="D47" s="31">
        <f t="shared" si="7"/>
        <v>266.74410871580778</v>
      </c>
      <c r="E47" s="31">
        <f t="shared" si="4"/>
        <v>5558.6549989874602</v>
      </c>
      <c r="F47" s="31">
        <f t="shared" si="5"/>
        <v>24441.345001012538</v>
      </c>
    </row>
    <row r="48" spans="1:6" x14ac:dyDescent="0.2">
      <c r="A48" s="32">
        <f t="shared" si="0"/>
        <v>38</v>
      </c>
      <c r="B48" s="33">
        <f t="shared" si="1"/>
        <v>447.93221993167458</v>
      </c>
      <c r="C48" s="31">
        <f t="shared" si="6"/>
        <v>183.15098242070533</v>
      </c>
      <c r="D48" s="31">
        <f t="shared" si="7"/>
        <v>264.78123751096922</v>
      </c>
      <c r="E48" s="31">
        <f t="shared" si="4"/>
        <v>5741.8059814081653</v>
      </c>
      <c r="F48" s="31">
        <f t="shared" si="5"/>
        <v>24258.194018591836</v>
      </c>
    </row>
    <row r="49" spans="1:6" x14ac:dyDescent="0.2">
      <c r="A49" s="32">
        <f t="shared" si="0"/>
        <v>39</v>
      </c>
      <c r="B49" s="33">
        <f t="shared" si="1"/>
        <v>447.93221993167458</v>
      </c>
      <c r="C49" s="31">
        <f t="shared" si="6"/>
        <v>185.13511806359631</v>
      </c>
      <c r="D49" s="31">
        <f t="shared" si="7"/>
        <v>262.79710186807824</v>
      </c>
      <c r="E49" s="31">
        <f t="shared" si="4"/>
        <v>5926.9410994717618</v>
      </c>
      <c r="F49" s="31">
        <f t="shared" si="5"/>
        <v>24073.058900528238</v>
      </c>
    </row>
    <row r="50" spans="1:6" x14ac:dyDescent="0.2">
      <c r="A50" s="32">
        <f t="shared" si="0"/>
        <v>40</v>
      </c>
      <c r="B50" s="33">
        <f t="shared" si="1"/>
        <v>447.93221993167458</v>
      </c>
      <c r="C50" s="31">
        <f t="shared" si="6"/>
        <v>187.14074850928529</v>
      </c>
      <c r="D50" s="31">
        <f t="shared" si="7"/>
        <v>260.79147142238935</v>
      </c>
      <c r="E50" s="31">
        <f t="shared" si="4"/>
        <v>6114.0818479810468</v>
      </c>
      <c r="F50" s="31">
        <f t="shared" si="5"/>
        <v>23885.918152018952</v>
      </c>
    </row>
    <row r="51" spans="1:6" x14ac:dyDescent="0.2">
      <c r="A51" s="32">
        <f t="shared" si="0"/>
        <v>41</v>
      </c>
      <c r="B51" s="33">
        <f t="shared" si="1"/>
        <v>447.93221993167458</v>
      </c>
      <c r="C51" s="31">
        <f t="shared" si="6"/>
        <v>189.16810661813588</v>
      </c>
      <c r="D51" s="31">
        <f t="shared" si="7"/>
        <v>258.76411331353864</v>
      </c>
      <c r="E51" s="31">
        <f t="shared" si="4"/>
        <v>6303.2499545991832</v>
      </c>
      <c r="F51" s="31">
        <f t="shared" si="5"/>
        <v>23696.750045400819</v>
      </c>
    </row>
    <row r="52" spans="1:6" x14ac:dyDescent="0.2">
      <c r="A52" s="32">
        <f t="shared" si="0"/>
        <v>42</v>
      </c>
      <c r="B52" s="33">
        <f t="shared" si="1"/>
        <v>447.93221993167458</v>
      </c>
      <c r="C52" s="31">
        <f t="shared" si="6"/>
        <v>191.2174277731657</v>
      </c>
      <c r="D52" s="31">
        <f t="shared" si="7"/>
        <v>256.71479215850894</v>
      </c>
      <c r="E52" s="31">
        <f t="shared" si="4"/>
        <v>6494.4673823723488</v>
      </c>
      <c r="F52" s="31">
        <f t="shared" si="5"/>
        <v>23505.53261762765</v>
      </c>
    </row>
    <row r="53" spans="1:6" x14ac:dyDescent="0.2">
      <c r="A53" s="32">
        <f t="shared" si="0"/>
        <v>43</v>
      </c>
      <c r="B53" s="33">
        <f t="shared" si="1"/>
        <v>447.93221993167458</v>
      </c>
      <c r="C53" s="31">
        <f t="shared" si="6"/>
        <v>193.28894990737498</v>
      </c>
      <c r="D53" s="31">
        <f t="shared" si="7"/>
        <v>254.6432700242996</v>
      </c>
      <c r="E53" s="31">
        <f t="shared" si="4"/>
        <v>6687.7563322797241</v>
      </c>
      <c r="F53" s="31">
        <f t="shared" si="5"/>
        <v>23312.243667720275</v>
      </c>
    </row>
    <row r="54" spans="1:6" x14ac:dyDescent="0.2">
      <c r="A54" s="32">
        <f t="shared" si="0"/>
        <v>44</v>
      </c>
      <c r="B54" s="33">
        <f t="shared" si="1"/>
        <v>447.93221993167458</v>
      </c>
      <c r="C54" s="31">
        <f t="shared" si="6"/>
        <v>195.38291353137157</v>
      </c>
      <c r="D54" s="31">
        <f t="shared" si="7"/>
        <v>252.54930640030304</v>
      </c>
      <c r="E54" s="31">
        <f t="shared" si="4"/>
        <v>6883.1392458110959</v>
      </c>
      <c r="F54" s="31">
        <f t="shared" si="5"/>
        <v>23116.860754188903</v>
      </c>
    </row>
    <row r="55" spans="1:6" x14ac:dyDescent="0.2">
      <c r="A55" s="32">
        <f t="shared" si="0"/>
        <v>45</v>
      </c>
      <c r="B55" s="33">
        <f t="shared" si="1"/>
        <v>447.93221993167458</v>
      </c>
      <c r="C55" s="31">
        <f t="shared" si="6"/>
        <v>197.49956176129473</v>
      </c>
      <c r="D55" s="31">
        <f t="shared" si="7"/>
        <v>250.43265817037988</v>
      </c>
      <c r="E55" s="31">
        <f t="shared" si="4"/>
        <v>7080.6388075723908</v>
      </c>
      <c r="F55" s="31">
        <f t="shared" si="5"/>
        <v>22919.361192427608</v>
      </c>
    </row>
    <row r="56" spans="1:6" x14ac:dyDescent="0.2">
      <c r="A56" s="32">
        <f t="shared" si="0"/>
        <v>46</v>
      </c>
      <c r="B56" s="33">
        <f t="shared" si="1"/>
        <v>447.93221993167458</v>
      </c>
      <c r="C56" s="31">
        <f t="shared" si="6"/>
        <v>199.63914034704212</v>
      </c>
      <c r="D56" s="31">
        <f t="shared" si="7"/>
        <v>248.29307958463247</v>
      </c>
      <c r="E56" s="31">
        <f t="shared" si="4"/>
        <v>7280.2779479194332</v>
      </c>
      <c r="F56" s="31">
        <f t="shared" si="5"/>
        <v>22719.722052080568</v>
      </c>
    </row>
    <row r="57" spans="1:6" x14ac:dyDescent="0.2">
      <c r="A57" s="32">
        <f t="shared" si="0"/>
        <v>47</v>
      </c>
      <c r="B57" s="33">
        <f t="shared" si="1"/>
        <v>447.93221993167458</v>
      </c>
      <c r="C57" s="31">
        <f t="shared" si="6"/>
        <v>201.80189770080173</v>
      </c>
      <c r="D57" s="31">
        <f t="shared" si="7"/>
        <v>246.13032223087291</v>
      </c>
      <c r="E57" s="31">
        <f t="shared" si="4"/>
        <v>7482.0798456202347</v>
      </c>
      <c r="F57" s="31">
        <f t="shared" si="5"/>
        <v>22517.920154379764</v>
      </c>
    </row>
    <row r="58" spans="1:6" x14ac:dyDescent="0.2">
      <c r="A58" s="32">
        <f t="shared" si="0"/>
        <v>48</v>
      </c>
      <c r="B58" s="33">
        <f t="shared" si="1"/>
        <v>447.93221993167458</v>
      </c>
      <c r="C58" s="31">
        <f t="shared" si="6"/>
        <v>203.98808492589376</v>
      </c>
      <c r="D58" s="31">
        <f t="shared" si="7"/>
        <v>243.94413500578082</v>
      </c>
      <c r="E58" s="31">
        <f t="shared" si="4"/>
        <v>7686.0679305461281</v>
      </c>
      <c r="F58" s="31">
        <f t="shared" si="5"/>
        <v>22313.932069453873</v>
      </c>
    </row>
    <row r="59" spans="1:6" x14ac:dyDescent="0.2">
      <c r="A59" s="32">
        <f t="shared" si="0"/>
        <v>49</v>
      </c>
      <c r="B59" s="33">
        <f t="shared" si="1"/>
        <v>447.93221993167458</v>
      </c>
      <c r="C59" s="31">
        <f t="shared" si="6"/>
        <v>206.19795584592424</v>
      </c>
      <c r="D59" s="31">
        <f t="shared" si="7"/>
        <v>241.73426408575034</v>
      </c>
      <c r="E59" s="31">
        <f t="shared" si="4"/>
        <v>7892.2658863920524</v>
      </c>
      <c r="F59" s="31">
        <f t="shared" si="5"/>
        <v>22107.734113607949</v>
      </c>
    </row>
    <row r="60" spans="1:6" x14ac:dyDescent="0.2">
      <c r="A60" s="32">
        <f t="shared" si="0"/>
        <v>50</v>
      </c>
      <c r="B60" s="33">
        <f t="shared" si="1"/>
        <v>447.93221993167458</v>
      </c>
      <c r="C60" s="31">
        <f t="shared" si="6"/>
        <v>208.4317670342551</v>
      </c>
      <c r="D60" s="31">
        <f t="shared" si="7"/>
        <v>239.50045289741945</v>
      </c>
      <c r="E60" s="31">
        <f t="shared" si="4"/>
        <v>8100.6976534263076</v>
      </c>
      <c r="F60" s="31">
        <f t="shared" si="5"/>
        <v>21899.302346573691</v>
      </c>
    </row>
    <row r="61" spans="1:6" x14ac:dyDescent="0.2">
      <c r="A61" s="32">
        <f t="shared" si="0"/>
        <v>51</v>
      </c>
      <c r="B61" s="33">
        <f t="shared" si="1"/>
        <v>447.93221993167458</v>
      </c>
      <c r="C61" s="31">
        <f t="shared" si="6"/>
        <v>210.68977784379288</v>
      </c>
      <c r="D61" s="31">
        <f t="shared" si="7"/>
        <v>237.2424420878817</v>
      </c>
      <c r="E61" s="31">
        <f t="shared" si="4"/>
        <v>8311.3874312701009</v>
      </c>
      <c r="F61" s="31">
        <f t="shared" si="5"/>
        <v>21688.612568729899</v>
      </c>
    </row>
    <row r="62" spans="1:6" x14ac:dyDescent="0.2">
      <c r="A62" s="32">
        <f t="shared" si="0"/>
        <v>52</v>
      </c>
      <c r="B62" s="33">
        <f t="shared" si="1"/>
        <v>447.93221993167458</v>
      </c>
      <c r="C62" s="31">
        <f t="shared" si="6"/>
        <v>212.97225043710063</v>
      </c>
      <c r="D62" s="31">
        <f t="shared" si="7"/>
        <v>234.95996949457395</v>
      </c>
      <c r="E62" s="31">
        <f t="shared" si="4"/>
        <v>8524.3596817072012</v>
      </c>
      <c r="F62" s="31">
        <f t="shared" si="5"/>
        <v>21475.640318292797</v>
      </c>
    </row>
    <row r="63" spans="1:6" x14ac:dyDescent="0.2">
      <c r="A63" s="32">
        <f t="shared" si="0"/>
        <v>53</v>
      </c>
      <c r="B63" s="33">
        <f t="shared" si="1"/>
        <v>447.93221993167458</v>
      </c>
      <c r="C63" s="31">
        <f t="shared" si="6"/>
        <v>215.27944981683589</v>
      </c>
      <c r="D63" s="31">
        <f t="shared" si="7"/>
        <v>232.65277011483869</v>
      </c>
      <c r="E63" s="31">
        <f t="shared" si="4"/>
        <v>8739.6391315240362</v>
      </c>
      <c r="F63" s="31">
        <f t="shared" si="5"/>
        <v>21260.360868475964</v>
      </c>
    </row>
    <row r="64" spans="1:6" x14ac:dyDescent="0.2">
      <c r="A64" s="32">
        <f t="shared" si="0"/>
        <v>54</v>
      </c>
      <c r="B64" s="33">
        <f t="shared" si="1"/>
        <v>447.93221993167458</v>
      </c>
      <c r="C64" s="31">
        <f t="shared" si="6"/>
        <v>217.61164385651827</v>
      </c>
      <c r="D64" s="31">
        <f t="shared" si="7"/>
        <v>230.32057607515628</v>
      </c>
      <c r="E64" s="31">
        <f t="shared" si="4"/>
        <v>8957.2507753805548</v>
      </c>
      <c r="F64" s="31">
        <f t="shared" si="5"/>
        <v>21042.749224619445</v>
      </c>
    </row>
    <row r="65" spans="1:6" x14ac:dyDescent="0.2">
      <c r="A65" s="32">
        <f t="shared" si="0"/>
        <v>55</v>
      </c>
      <c r="B65" s="33">
        <f t="shared" si="1"/>
        <v>447.93221993167458</v>
      </c>
      <c r="C65" s="31">
        <f t="shared" si="6"/>
        <v>219.96910333163055</v>
      </c>
      <c r="D65" s="31">
        <f t="shared" si="7"/>
        <v>227.96311660004403</v>
      </c>
      <c r="E65" s="31">
        <f t="shared" si="4"/>
        <v>9177.2198787121852</v>
      </c>
      <c r="F65" s="31">
        <f t="shared" si="5"/>
        <v>20822.780121287815</v>
      </c>
    </row>
    <row r="66" spans="1:6" x14ac:dyDescent="0.2">
      <c r="A66" s="32">
        <f t="shared" si="0"/>
        <v>56</v>
      </c>
      <c r="B66" s="33">
        <f t="shared" si="1"/>
        <v>447.93221993167458</v>
      </c>
      <c r="C66" s="31">
        <f t="shared" si="6"/>
        <v>222.35210195105654</v>
      </c>
      <c r="D66" s="31">
        <f t="shared" si="7"/>
        <v>225.58011798061804</v>
      </c>
      <c r="E66" s="31">
        <f t="shared" si="4"/>
        <v>9399.5719806632424</v>
      </c>
      <c r="F66" s="31">
        <f t="shared" si="5"/>
        <v>20600.428019336759</v>
      </c>
    </row>
    <row r="67" spans="1:6" x14ac:dyDescent="0.2">
      <c r="A67" s="32">
        <f t="shared" si="0"/>
        <v>57</v>
      </c>
      <c r="B67" s="33">
        <f t="shared" si="1"/>
        <v>447.93221993167458</v>
      </c>
      <c r="C67" s="31">
        <f t="shared" si="6"/>
        <v>224.7609163888597</v>
      </c>
      <c r="D67" s="31">
        <f t="shared" si="7"/>
        <v>223.17130354281494</v>
      </c>
      <c r="E67" s="31">
        <f t="shared" si="4"/>
        <v>9624.3328970521015</v>
      </c>
      <c r="F67" s="31">
        <f t="shared" si="5"/>
        <v>20375.667102947897</v>
      </c>
    </row>
    <row r="68" spans="1:6" x14ac:dyDescent="0.2">
      <c r="A68" s="32">
        <f t="shared" si="0"/>
        <v>58</v>
      </c>
      <c r="B68" s="33">
        <f t="shared" si="1"/>
        <v>447.93221993167458</v>
      </c>
      <c r="C68" s="31">
        <f t="shared" si="6"/>
        <v>227.19582631640566</v>
      </c>
      <c r="D68" s="31">
        <f t="shared" si="7"/>
        <v>220.73639361526898</v>
      </c>
      <c r="E68" s="31">
        <f t="shared" si="4"/>
        <v>9851.5287233685067</v>
      </c>
      <c r="F68" s="31">
        <f t="shared" si="5"/>
        <v>20148.471276631491</v>
      </c>
    </row>
    <row r="69" spans="1:6" x14ac:dyDescent="0.2">
      <c r="A69" s="32">
        <f t="shared" si="0"/>
        <v>59</v>
      </c>
      <c r="B69" s="33">
        <f t="shared" si="1"/>
        <v>447.93221993167458</v>
      </c>
      <c r="C69" s="31">
        <f t="shared" si="6"/>
        <v>229.65711443483337</v>
      </c>
      <c r="D69" s="31">
        <f t="shared" si="7"/>
        <v>218.27510549684123</v>
      </c>
      <c r="E69" s="31">
        <f t="shared" si="4"/>
        <v>10081.185837803339</v>
      </c>
      <c r="F69" s="31">
        <f t="shared" si="5"/>
        <v>19918.814162196661</v>
      </c>
    </row>
    <row r="70" spans="1:6" x14ac:dyDescent="0.2">
      <c r="A70" s="32">
        <f t="shared" si="0"/>
        <v>60</v>
      </c>
      <c r="B70" s="33">
        <f t="shared" si="1"/>
        <v>447.93221993167458</v>
      </c>
      <c r="C70" s="31">
        <f t="shared" si="6"/>
        <v>232.14506650787743</v>
      </c>
      <c r="D70" s="31">
        <f t="shared" si="7"/>
        <v>215.78715342379724</v>
      </c>
      <c r="E70" s="31">
        <f t="shared" si="4"/>
        <v>10313.330904311217</v>
      </c>
      <c r="F70" s="31">
        <f t="shared" si="5"/>
        <v>19686.669095688783</v>
      </c>
    </row>
    <row r="71" spans="1:6" x14ac:dyDescent="0.2">
      <c r="A71" s="32">
        <f t="shared" si="0"/>
        <v>61</v>
      </c>
      <c r="B71" s="33">
        <f t="shared" si="1"/>
        <v>447.93221993167458</v>
      </c>
      <c r="C71" s="31">
        <f t="shared" si="6"/>
        <v>234.65997139504603</v>
      </c>
      <c r="D71" s="31">
        <f t="shared" si="7"/>
        <v>213.2722485366285</v>
      </c>
      <c r="E71" s="31">
        <f t="shared" si="4"/>
        <v>10547.990875706262</v>
      </c>
      <c r="F71" s="31">
        <f t="shared" si="5"/>
        <v>19452.009124293738</v>
      </c>
    </row>
    <row r="72" spans="1:6" x14ac:dyDescent="0.2">
      <c r="A72" s="32">
        <f t="shared" si="0"/>
        <v>62</v>
      </c>
      <c r="B72" s="33">
        <f t="shared" si="1"/>
        <v>447.93221993167458</v>
      </c>
      <c r="C72" s="31">
        <f t="shared" si="6"/>
        <v>237.20212108515909</v>
      </c>
      <c r="D72" s="31">
        <f t="shared" si="7"/>
        <v>210.73009884651555</v>
      </c>
      <c r="E72" s="31">
        <f t="shared" si="4"/>
        <v>10785.192996791422</v>
      </c>
      <c r="F72" s="31">
        <f t="shared" si="5"/>
        <v>19214.807003208578</v>
      </c>
    </row>
    <row r="73" spans="1:6" x14ac:dyDescent="0.2">
      <c r="A73" s="32">
        <f t="shared" si="0"/>
        <v>63</v>
      </c>
      <c r="B73" s="33">
        <f t="shared" si="1"/>
        <v>447.93221993167458</v>
      </c>
      <c r="C73" s="31">
        <f t="shared" si="6"/>
        <v>239.77181073024829</v>
      </c>
      <c r="D73" s="31">
        <f t="shared" si="7"/>
        <v>208.16040920142635</v>
      </c>
      <c r="E73" s="31">
        <f t="shared" si="4"/>
        <v>11024.96480752167</v>
      </c>
      <c r="F73" s="31">
        <f t="shared" si="5"/>
        <v>18975.035192478332</v>
      </c>
    </row>
    <row r="74" spans="1:6" x14ac:dyDescent="0.2">
      <c r="A74" s="32">
        <f t="shared" si="0"/>
        <v>64</v>
      </c>
      <c r="B74" s="33">
        <f t="shared" si="1"/>
        <v>447.93221993167458</v>
      </c>
      <c r="C74" s="31">
        <f t="shared" si="6"/>
        <v>242.36933867982597</v>
      </c>
      <c r="D74" s="31">
        <f t="shared" si="7"/>
        <v>205.56288125184861</v>
      </c>
      <c r="E74" s="31">
        <f t="shared" si="4"/>
        <v>11267.334146201496</v>
      </c>
      <c r="F74" s="31">
        <f t="shared" si="5"/>
        <v>18732.665853798506</v>
      </c>
    </row>
    <row r="75" spans="1:6" x14ac:dyDescent="0.2">
      <c r="A75" s="32">
        <f t="shared" ref="A75:A130" si="8">IF(OR(F74&lt;1,F74=""),"",A74+1)</f>
        <v>65</v>
      </c>
      <c r="B75" s="33">
        <f t="shared" ref="B75:B130" si="9">IF(OR(F74&lt;1,F74=""),"",$C$5)</f>
        <v>447.93221993167458</v>
      </c>
      <c r="C75" s="31">
        <f t="shared" ref="C75:C106" si="10">IF(OR(F74&lt;1,F74=""),"",PPMT($C$2/$C$4,A75,$C$3*$C$4,-$C$1))</f>
        <v>244.99500651552407</v>
      </c>
      <c r="D75" s="31">
        <f t="shared" ref="D75:D106" si="11">IF(OR(F74&lt;1,F74=""),"",IPMT($C$2/$C$4,A75,$C$3*$C$4,-$C$1))</f>
        <v>202.93721341615048</v>
      </c>
      <c r="E75" s="31">
        <f t="shared" ref="E75:E130" si="12">IF(OR(F74&lt;1,F74=""),"",E74+C75)</f>
        <v>11512.32915271702</v>
      </c>
      <c r="F75" s="31">
        <f t="shared" ref="F75:F130" si="13">IF(OR(F74&lt;1,F74=""),"",$F$10-E75)</f>
        <v>18487.670847282978</v>
      </c>
    </row>
    <row r="76" spans="1:6" x14ac:dyDescent="0.2">
      <c r="A76" s="32">
        <f t="shared" si="8"/>
        <v>66</v>
      </c>
      <c r="B76" s="33">
        <f t="shared" si="9"/>
        <v>447.93221993167458</v>
      </c>
      <c r="C76" s="31">
        <f t="shared" si="10"/>
        <v>247.6491190861089</v>
      </c>
      <c r="D76" s="31">
        <f t="shared" si="11"/>
        <v>200.28310084556568</v>
      </c>
      <c r="E76" s="31">
        <f t="shared" si="12"/>
        <v>11759.978271803129</v>
      </c>
      <c r="F76" s="31">
        <f t="shared" si="13"/>
        <v>18240.021728196873</v>
      </c>
    </row>
    <row r="77" spans="1:6" x14ac:dyDescent="0.2">
      <c r="A77" s="32">
        <f t="shared" si="8"/>
        <v>67</v>
      </c>
      <c r="B77" s="33">
        <f t="shared" si="9"/>
        <v>447.93221993167458</v>
      </c>
      <c r="C77" s="31">
        <f t="shared" si="10"/>
        <v>250.33198454287512</v>
      </c>
      <c r="D77" s="31">
        <f t="shared" si="11"/>
        <v>197.60023538879955</v>
      </c>
      <c r="E77" s="31">
        <f t="shared" si="12"/>
        <v>12010.310256346005</v>
      </c>
      <c r="F77" s="31">
        <f t="shared" si="13"/>
        <v>17989.689743653995</v>
      </c>
    </row>
    <row r="78" spans="1:6" x14ac:dyDescent="0.2">
      <c r="A78" s="32">
        <f t="shared" si="8"/>
        <v>68</v>
      </c>
      <c r="B78" s="33">
        <f t="shared" si="9"/>
        <v>447.93221993167458</v>
      </c>
      <c r="C78" s="31">
        <f t="shared" si="10"/>
        <v>253.0439143754229</v>
      </c>
      <c r="D78" s="31">
        <f t="shared" si="11"/>
        <v>194.88830555625171</v>
      </c>
      <c r="E78" s="31">
        <f t="shared" si="12"/>
        <v>12263.354170721428</v>
      </c>
      <c r="F78" s="31">
        <f t="shared" si="13"/>
        <v>17736.645829278572</v>
      </c>
    </row>
    <row r="79" spans="1:6" x14ac:dyDescent="0.2">
      <c r="A79" s="32">
        <f t="shared" si="8"/>
        <v>69</v>
      </c>
      <c r="B79" s="33">
        <f t="shared" si="9"/>
        <v>447.93221993167458</v>
      </c>
      <c r="C79" s="31">
        <f t="shared" si="10"/>
        <v>255.78522344782331</v>
      </c>
      <c r="D79" s="31">
        <f t="shared" si="11"/>
        <v>192.14699648385124</v>
      </c>
      <c r="E79" s="31">
        <f t="shared" si="12"/>
        <v>12519.139394169251</v>
      </c>
      <c r="F79" s="31">
        <f t="shared" si="13"/>
        <v>17480.860605830749</v>
      </c>
    </row>
    <row r="80" spans="1:6" x14ac:dyDescent="0.2">
      <c r="A80" s="32">
        <f t="shared" si="8"/>
        <v>70</v>
      </c>
      <c r="B80" s="33">
        <f t="shared" si="9"/>
        <v>447.93221993167458</v>
      </c>
      <c r="C80" s="31">
        <f t="shared" si="10"/>
        <v>258.55623003517474</v>
      </c>
      <c r="D80" s="31">
        <f t="shared" si="11"/>
        <v>189.37598989649987</v>
      </c>
      <c r="E80" s="31">
        <f t="shared" si="12"/>
        <v>12777.695624204425</v>
      </c>
      <c r="F80" s="31">
        <f t="shared" si="13"/>
        <v>17222.304375795575</v>
      </c>
    </row>
    <row r="81" spans="1:6" x14ac:dyDescent="0.2">
      <c r="A81" s="32">
        <f t="shared" si="8"/>
        <v>71</v>
      </c>
      <c r="B81" s="33">
        <f t="shared" si="9"/>
        <v>447.93221993167458</v>
      </c>
      <c r="C81" s="31">
        <f t="shared" si="10"/>
        <v>261.35725586055577</v>
      </c>
      <c r="D81" s="31">
        <f t="shared" si="11"/>
        <v>186.57496407111881</v>
      </c>
      <c r="E81" s="31">
        <f t="shared" si="12"/>
        <v>13039.052880064981</v>
      </c>
      <c r="F81" s="31">
        <f t="shared" si="13"/>
        <v>16960.947119935019</v>
      </c>
    </row>
    <row r="82" spans="1:6" x14ac:dyDescent="0.2">
      <c r="A82" s="32">
        <f t="shared" si="8"/>
        <v>72</v>
      </c>
      <c r="B82" s="33">
        <f t="shared" si="9"/>
        <v>447.93221993167458</v>
      </c>
      <c r="C82" s="31">
        <f t="shared" si="10"/>
        <v>264.18862613237849</v>
      </c>
      <c r="D82" s="31">
        <f t="shared" si="11"/>
        <v>183.74359379929612</v>
      </c>
      <c r="E82" s="31">
        <f t="shared" si="12"/>
        <v>13303.241506197359</v>
      </c>
      <c r="F82" s="31">
        <f t="shared" si="13"/>
        <v>16696.758493802641</v>
      </c>
    </row>
    <row r="83" spans="1:6" x14ac:dyDescent="0.2">
      <c r="A83" s="32">
        <f t="shared" si="8"/>
        <v>73</v>
      </c>
      <c r="B83" s="33">
        <f t="shared" si="9"/>
        <v>447.93221993167458</v>
      </c>
      <c r="C83" s="31">
        <f t="shared" si="10"/>
        <v>267.05066958214593</v>
      </c>
      <c r="D83" s="31">
        <f t="shared" si="11"/>
        <v>180.88155034952865</v>
      </c>
      <c r="E83" s="31">
        <f t="shared" si="12"/>
        <v>13570.292175779505</v>
      </c>
      <c r="F83" s="31">
        <f t="shared" si="13"/>
        <v>16429.707824220495</v>
      </c>
    </row>
    <row r="84" spans="1:6" x14ac:dyDescent="0.2">
      <c r="A84" s="32">
        <f t="shared" si="8"/>
        <v>74</v>
      </c>
      <c r="B84" s="33">
        <f t="shared" si="9"/>
        <v>447.93221993167458</v>
      </c>
      <c r="C84" s="31">
        <f t="shared" si="10"/>
        <v>269.94371850261922</v>
      </c>
      <c r="D84" s="31">
        <f t="shared" si="11"/>
        <v>177.98850142905536</v>
      </c>
      <c r="E84" s="31">
        <f t="shared" si="12"/>
        <v>13840.235894282125</v>
      </c>
      <c r="F84" s="31">
        <f t="shared" si="13"/>
        <v>16159.764105717875</v>
      </c>
    </row>
    <row r="85" spans="1:6" x14ac:dyDescent="0.2">
      <c r="A85" s="32">
        <f t="shared" si="8"/>
        <v>75</v>
      </c>
      <c r="B85" s="33">
        <f t="shared" si="9"/>
        <v>447.93221993167458</v>
      </c>
      <c r="C85" s="31">
        <f t="shared" si="10"/>
        <v>272.86810878639756</v>
      </c>
      <c r="D85" s="31">
        <f t="shared" si="11"/>
        <v>175.064111145277</v>
      </c>
      <c r="E85" s="31">
        <f t="shared" si="12"/>
        <v>14113.104003068522</v>
      </c>
      <c r="F85" s="31">
        <f t="shared" si="13"/>
        <v>15886.895996931478</v>
      </c>
    </row>
    <row r="86" spans="1:6" x14ac:dyDescent="0.2">
      <c r="A86" s="32">
        <f t="shared" si="8"/>
        <v>76</v>
      </c>
      <c r="B86" s="33">
        <f t="shared" si="9"/>
        <v>447.93221993167458</v>
      </c>
      <c r="C86" s="31">
        <f t="shared" si="10"/>
        <v>275.82417996491688</v>
      </c>
      <c r="D86" s="31">
        <f t="shared" si="11"/>
        <v>172.10803996675773</v>
      </c>
      <c r="E86" s="31">
        <f t="shared" si="12"/>
        <v>14388.928183033438</v>
      </c>
      <c r="F86" s="31">
        <f t="shared" si="13"/>
        <v>15611.071816966562</v>
      </c>
    </row>
    <row r="87" spans="1:6" x14ac:dyDescent="0.2">
      <c r="A87" s="32">
        <f t="shared" si="8"/>
        <v>77</v>
      </c>
      <c r="B87" s="33">
        <f t="shared" si="9"/>
        <v>447.93221993167458</v>
      </c>
      <c r="C87" s="31">
        <f t="shared" si="10"/>
        <v>278.81227524787016</v>
      </c>
      <c r="D87" s="31">
        <f t="shared" si="11"/>
        <v>169.11994468380445</v>
      </c>
      <c r="E87" s="31">
        <f t="shared" si="12"/>
        <v>14667.740458281309</v>
      </c>
      <c r="F87" s="31">
        <f t="shared" si="13"/>
        <v>15332.259541718691</v>
      </c>
    </row>
    <row r="88" spans="1:6" x14ac:dyDescent="0.2">
      <c r="A88" s="32">
        <f t="shared" si="8"/>
        <v>78</v>
      </c>
      <c r="B88" s="33">
        <f t="shared" si="9"/>
        <v>447.93221993167458</v>
      </c>
      <c r="C88" s="31">
        <f t="shared" si="10"/>
        <v>281.83274156305538</v>
      </c>
      <c r="D88" s="31">
        <f t="shared" si="11"/>
        <v>166.0994783686192</v>
      </c>
      <c r="E88" s="31">
        <f t="shared" si="12"/>
        <v>14949.573199844364</v>
      </c>
      <c r="F88" s="31">
        <f t="shared" si="13"/>
        <v>15050.426800155636</v>
      </c>
    </row>
    <row r="89" spans="1:6" x14ac:dyDescent="0.2">
      <c r="A89" s="32">
        <f t="shared" si="8"/>
        <v>79</v>
      </c>
      <c r="B89" s="33">
        <f t="shared" si="9"/>
        <v>447.93221993167458</v>
      </c>
      <c r="C89" s="31">
        <f t="shared" si="10"/>
        <v>284.88592959665516</v>
      </c>
      <c r="D89" s="31">
        <f t="shared" si="11"/>
        <v>163.04629033501942</v>
      </c>
      <c r="E89" s="31">
        <f t="shared" si="12"/>
        <v>15234.45912944102</v>
      </c>
      <c r="F89" s="31">
        <f t="shared" si="13"/>
        <v>14765.54087055898</v>
      </c>
    </row>
    <row r="90" spans="1:6" x14ac:dyDescent="0.2">
      <c r="A90" s="32">
        <f t="shared" si="8"/>
        <v>80</v>
      </c>
      <c r="B90" s="33">
        <f t="shared" si="9"/>
        <v>447.93221993167458</v>
      </c>
      <c r="C90" s="31">
        <f t="shared" si="10"/>
        <v>287.97219383395225</v>
      </c>
      <c r="D90" s="31">
        <f t="shared" si="11"/>
        <v>159.96002609772231</v>
      </c>
      <c r="E90" s="31">
        <f t="shared" si="12"/>
        <v>15522.431323274972</v>
      </c>
      <c r="F90" s="31">
        <f t="shared" si="13"/>
        <v>14477.568676725028</v>
      </c>
    </row>
    <row r="91" spans="1:6" x14ac:dyDescent="0.2">
      <c r="A91" s="32">
        <f t="shared" si="8"/>
        <v>81</v>
      </c>
      <c r="B91" s="33">
        <f t="shared" si="9"/>
        <v>447.93221993167458</v>
      </c>
      <c r="C91" s="31">
        <f t="shared" si="10"/>
        <v>291.09189260048674</v>
      </c>
      <c r="D91" s="31">
        <f t="shared" si="11"/>
        <v>156.84032733118784</v>
      </c>
      <c r="E91" s="31">
        <f t="shared" si="12"/>
        <v>15813.523215875459</v>
      </c>
      <c r="F91" s="31">
        <f t="shared" si="13"/>
        <v>14186.476784124541</v>
      </c>
    </row>
    <row r="92" spans="1:6" x14ac:dyDescent="0.2">
      <c r="A92" s="32">
        <f t="shared" si="8"/>
        <v>82</v>
      </c>
      <c r="B92" s="33">
        <f t="shared" si="9"/>
        <v>447.93221993167458</v>
      </c>
      <c r="C92" s="31">
        <f t="shared" si="10"/>
        <v>294.24538810365868</v>
      </c>
      <c r="D92" s="31">
        <f t="shared" si="11"/>
        <v>153.68683182801593</v>
      </c>
      <c r="E92" s="31">
        <f t="shared" si="12"/>
        <v>16107.768603979117</v>
      </c>
      <c r="F92" s="31">
        <f t="shared" si="13"/>
        <v>13892.231396020883</v>
      </c>
    </row>
    <row r="93" spans="1:6" x14ac:dyDescent="0.2">
      <c r="A93" s="32">
        <f t="shared" si="8"/>
        <v>83</v>
      </c>
      <c r="B93" s="33">
        <f t="shared" si="9"/>
        <v>447.93221993167458</v>
      </c>
      <c r="C93" s="31">
        <f t="shared" si="10"/>
        <v>297.43304647478163</v>
      </c>
      <c r="D93" s="31">
        <f t="shared" si="11"/>
        <v>150.49917345689295</v>
      </c>
      <c r="E93" s="31">
        <f t="shared" si="12"/>
        <v>16405.201650453899</v>
      </c>
      <c r="F93" s="31">
        <f t="shared" si="13"/>
        <v>13594.798349546101</v>
      </c>
    </row>
    <row r="94" spans="1:6" x14ac:dyDescent="0.2">
      <c r="A94" s="32">
        <f t="shared" si="8"/>
        <v>84</v>
      </c>
      <c r="B94" s="33">
        <f t="shared" si="9"/>
        <v>447.93221993167458</v>
      </c>
      <c r="C94" s="31">
        <f t="shared" si="10"/>
        <v>300.6552378115918</v>
      </c>
      <c r="D94" s="31">
        <f t="shared" si="11"/>
        <v>147.27698212008281</v>
      </c>
      <c r="E94" s="31">
        <f t="shared" si="12"/>
        <v>16705.856888265491</v>
      </c>
      <c r="F94" s="31">
        <f t="shared" si="13"/>
        <v>13294.143111734509</v>
      </c>
    </row>
    <row r="95" spans="1:6" x14ac:dyDescent="0.2">
      <c r="A95" s="32">
        <f t="shared" si="8"/>
        <v>85</v>
      </c>
      <c r="B95" s="33">
        <f t="shared" si="9"/>
        <v>447.93221993167458</v>
      </c>
      <c r="C95" s="31">
        <f t="shared" si="10"/>
        <v>303.91233622121734</v>
      </c>
      <c r="D95" s="31">
        <f t="shared" si="11"/>
        <v>144.01988371045721</v>
      </c>
      <c r="E95" s="31">
        <f t="shared" si="12"/>
        <v>17009.769224486707</v>
      </c>
      <c r="F95" s="31">
        <f t="shared" si="13"/>
        <v>12990.230775513293</v>
      </c>
    </row>
    <row r="96" spans="1:6" x14ac:dyDescent="0.2">
      <c r="A96" s="32">
        <f t="shared" si="8"/>
        <v>86</v>
      </c>
      <c r="B96" s="33">
        <f t="shared" si="9"/>
        <v>447.93221993167458</v>
      </c>
      <c r="C96" s="31">
        <f t="shared" si="10"/>
        <v>307.20471986361389</v>
      </c>
      <c r="D96" s="31">
        <f t="shared" si="11"/>
        <v>140.72750006806072</v>
      </c>
      <c r="E96" s="31">
        <f t="shared" si="12"/>
        <v>17316.97394435032</v>
      </c>
      <c r="F96" s="31">
        <f t="shared" si="13"/>
        <v>12683.02605564968</v>
      </c>
    </row>
    <row r="97" spans="1:6" x14ac:dyDescent="0.2">
      <c r="A97" s="32">
        <f t="shared" si="8"/>
        <v>87</v>
      </c>
      <c r="B97" s="33">
        <f t="shared" si="9"/>
        <v>447.93221993167458</v>
      </c>
      <c r="C97" s="31">
        <f t="shared" si="10"/>
        <v>310.53277099546966</v>
      </c>
      <c r="D97" s="31">
        <f t="shared" si="11"/>
        <v>137.39944893620489</v>
      </c>
      <c r="E97" s="31">
        <f t="shared" si="12"/>
        <v>17627.506715345789</v>
      </c>
      <c r="F97" s="31">
        <f t="shared" si="13"/>
        <v>12372.493284654211</v>
      </c>
    </row>
    <row r="98" spans="1:6" x14ac:dyDescent="0.2">
      <c r="A98" s="32">
        <f t="shared" si="8"/>
        <v>88</v>
      </c>
      <c r="B98" s="33">
        <f t="shared" si="9"/>
        <v>447.93221993167458</v>
      </c>
      <c r="C98" s="31">
        <f t="shared" si="10"/>
        <v>313.89687601458724</v>
      </c>
      <c r="D98" s="31">
        <f t="shared" si="11"/>
        <v>134.03534391708729</v>
      </c>
      <c r="E98" s="31">
        <f t="shared" si="12"/>
        <v>17941.403591360377</v>
      </c>
      <c r="F98" s="31">
        <f t="shared" si="13"/>
        <v>12058.596408639623</v>
      </c>
    </row>
    <row r="99" spans="1:6" x14ac:dyDescent="0.2">
      <c r="A99" s="32">
        <f t="shared" si="8"/>
        <v>89</v>
      </c>
      <c r="B99" s="33">
        <f t="shared" si="9"/>
        <v>447.93221993167458</v>
      </c>
      <c r="C99" s="31">
        <f t="shared" si="10"/>
        <v>317.29742550474532</v>
      </c>
      <c r="D99" s="31">
        <f t="shared" si="11"/>
        <v>130.63479442692926</v>
      </c>
      <c r="E99" s="31">
        <f t="shared" si="12"/>
        <v>18258.701016865121</v>
      </c>
      <c r="F99" s="31">
        <f t="shared" si="13"/>
        <v>11741.298983134879</v>
      </c>
    </row>
    <row r="100" spans="1:6" x14ac:dyDescent="0.2">
      <c r="A100" s="32">
        <f t="shared" si="8"/>
        <v>90</v>
      </c>
      <c r="B100" s="33">
        <f t="shared" si="9"/>
        <v>447.93221993167458</v>
      </c>
      <c r="C100" s="31">
        <f t="shared" si="10"/>
        <v>320.73481428104674</v>
      </c>
      <c r="D100" s="31">
        <f t="shared" si="11"/>
        <v>127.19740565062786</v>
      </c>
      <c r="E100" s="31">
        <f t="shared" si="12"/>
        <v>18579.435831146169</v>
      </c>
      <c r="F100" s="31">
        <f t="shared" si="13"/>
        <v>11420.564168853831</v>
      </c>
    </row>
    <row r="101" spans="1:6" x14ac:dyDescent="0.2">
      <c r="A101" s="32">
        <f t="shared" si="8"/>
        <v>91</v>
      </c>
      <c r="B101" s="33">
        <f t="shared" si="9"/>
        <v>447.93221993167458</v>
      </c>
      <c r="C101" s="31">
        <f t="shared" si="10"/>
        <v>324.20944143575809</v>
      </c>
      <c r="D101" s="31">
        <f t="shared" si="11"/>
        <v>123.72277849591653</v>
      </c>
      <c r="E101" s="31">
        <f t="shared" si="12"/>
        <v>18903.645272581929</v>
      </c>
      <c r="F101" s="31">
        <f t="shared" si="13"/>
        <v>11096.354727418071</v>
      </c>
    </row>
    <row r="102" spans="1:6" x14ac:dyDescent="0.2">
      <c r="A102" s="32">
        <f t="shared" si="8"/>
        <v>92</v>
      </c>
      <c r="B102" s="33">
        <f t="shared" si="9"/>
        <v>447.93221993167458</v>
      </c>
      <c r="C102" s="31">
        <f t="shared" si="10"/>
        <v>327.72171038464541</v>
      </c>
      <c r="D102" s="31">
        <f t="shared" si="11"/>
        <v>120.21050954702915</v>
      </c>
      <c r="E102" s="31">
        <f t="shared" si="12"/>
        <v>19231.366982966574</v>
      </c>
      <c r="F102" s="31">
        <f t="shared" si="13"/>
        <v>10768.633017033426</v>
      </c>
    </row>
    <row r="103" spans="1:6" x14ac:dyDescent="0.2">
      <c r="A103" s="32">
        <f t="shared" si="8"/>
        <v>93</v>
      </c>
      <c r="B103" s="33">
        <f t="shared" si="9"/>
        <v>447.93221993167458</v>
      </c>
      <c r="C103" s="31">
        <f t="shared" si="10"/>
        <v>331.27202891381245</v>
      </c>
      <c r="D103" s="31">
        <f t="shared" si="11"/>
        <v>116.66019101786216</v>
      </c>
      <c r="E103" s="31">
        <f t="shared" si="12"/>
        <v>19562.639011880387</v>
      </c>
      <c r="F103" s="31">
        <f t="shared" si="13"/>
        <v>10437.360988119613</v>
      </c>
    </row>
    <row r="104" spans="1:6" x14ac:dyDescent="0.2">
      <c r="A104" s="32">
        <f t="shared" si="8"/>
        <v>94</v>
      </c>
      <c r="B104" s="33">
        <f t="shared" si="9"/>
        <v>447.93221993167458</v>
      </c>
      <c r="C104" s="31">
        <f t="shared" si="10"/>
        <v>334.86080922704542</v>
      </c>
      <c r="D104" s="31">
        <f t="shared" si="11"/>
        <v>113.07141070462919</v>
      </c>
      <c r="E104" s="31">
        <f t="shared" si="12"/>
        <v>19897.499821107431</v>
      </c>
      <c r="F104" s="31">
        <f t="shared" si="13"/>
        <v>10102.500178892569</v>
      </c>
    </row>
    <row r="105" spans="1:6" x14ac:dyDescent="0.2">
      <c r="A105" s="32">
        <f t="shared" si="8"/>
        <v>95</v>
      </c>
      <c r="B105" s="33">
        <f t="shared" si="9"/>
        <v>447.93221993167458</v>
      </c>
      <c r="C105" s="31">
        <f t="shared" si="10"/>
        <v>338.48846799367169</v>
      </c>
      <c r="D105" s="31">
        <f t="shared" si="11"/>
        <v>109.44375193800288</v>
      </c>
      <c r="E105" s="31">
        <f t="shared" si="12"/>
        <v>20235.988289101104</v>
      </c>
      <c r="F105" s="31">
        <f t="shared" si="13"/>
        <v>9764.0117108988961</v>
      </c>
    </row>
    <row r="106" spans="1:6" x14ac:dyDescent="0.2">
      <c r="A106" s="32">
        <f t="shared" si="8"/>
        <v>96</v>
      </c>
      <c r="B106" s="33">
        <f t="shared" si="9"/>
        <v>447.93221993167458</v>
      </c>
      <c r="C106" s="31">
        <f t="shared" si="10"/>
        <v>342.15542639693649</v>
      </c>
      <c r="D106" s="31">
        <f t="shared" si="11"/>
        <v>105.77679353473809</v>
      </c>
      <c r="E106" s="31">
        <f t="shared" si="12"/>
        <v>20578.143715498041</v>
      </c>
      <c r="F106" s="31">
        <f t="shared" si="13"/>
        <v>9421.8562845019587</v>
      </c>
    </row>
    <row r="107" spans="1:6" x14ac:dyDescent="0.2">
      <c r="A107" s="32">
        <f t="shared" si="8"/>
        <v>97</v>
      </c>
      <c r="B107" s="33">
        <f t="shared" si="9"/>
        <v>447.93221993167458</v>
      </c>
      <c r="C107" s="31">
        <f t="shared" ref="C107:C130" si="14">IF(OR(F106&lt;1,F106=""),"",PPMT($C$2/$C$4,A107,$C$3*$C$4,-$C$1))</f>
        <v>345.86211018290334</v>
      </c>
      <c r="D107" s="31">
        <f t="shared" ref="D107:D130" si="15">IF(OR(F106&lt;1,F106=""),"",IPMT($C$2/$C$4,A107,$C$3*$C$4,-$C$1))</f>
        <v>102.07010974877129</v>
      </c>
      <c r="E107" s="31">
        <f t="shared" si="12"/>
        <v>20924.005825680946</v>
      </c>
      <c r="F107" s="31">
        <f t="shared" si="13"/>
        <v>9075.9941743190539</v>
      </c>
    </row>
    <row r="108" spans="1:6" x14ac:dyDescent="0.2">
      <c r="A108" s="32">
        <f t="shared" si="8"/>
        <v>98</v>
      </c>
      <c r="B108" s="33">
        <f t="shared" si="9"/>
        <v>447.93221993167458</v>
      </c>
      <c r="C108" s="31">
        <f t="shared" si="14"/>
        <v>349.60894970988477</v>
      </c>
      <c r="D108" s="31">
        <f t="shared" si="15"/>
        <v>98.323270221789826</v>
      </c>
      <c r="E108" s="31">
        <f t="shared" si="12"/>
        <v>21273.61477539083</v>
      </c>
      <c r="F108" s="31">
        <f t="shared" si="13"/>
        <v>8726.3852246091701</v>
      </c>
    </row>
    <row r="109" spans="1:6" x14ac:dyDescent="0.2">
      <c r="A109" s="32">
        <f t="shared" si="8"/>
        <v>99</v>
      </c>
      <c r="B109" s="33">
        <f t="shared" si="9"/>
        <v>447.93221993167458</v>
      </c>
      <c r="C109" s="31">
        <f t="shared" si="14"/>
        <v>353.39637999840852</v>
      </c>
      <c r="D109" s="31">
        <f t="shared" si="15"/>
        <v>94.535839933266075</v>
      </c>
      <c r="E109" s="31">
        <f t="shared" si="12"/>
        <v>21627.011155389238</v>
      </c>
      <c r="F109" s="31">
        <f t="shared" si="13"/>
        <v>8372.9888446107616</v>
      </c>
    </row>
    <row r="110" spans="1:6" x14ac:dyDescent="0.2">
      <c r="A110" s="32">
        <f t="shared" si="8"/>
        <v>100</v>
      </c>
      <c r="B110" s="33">
        <f t="shared" si="9"/>
        <v>447.93221993167458</v>
      </c>
      <c r="C110" s="31">
        <f t="shared" si="14"/>
        <v>357.22484078172465</v>
      </c>
      <c r="D110" s="31">
        <f t="shared" si="15"/>
        <v>90.707379149949986</v>
      </c>
      <c r="E110" s="31">
        <f t="shared" si="12"/>
        <v>21984.235996170963</v>
      </c>
      <c r="F110" s="31">
        <f t="shared" si="13"/>
        <v>8015.7640038290374</v>
      </c>
    </row>
    <row r="111" spans="1:6" x14ac:dyDescent="0.2">
      <c r="A111" s="32">
        <f t="shared" si="8"/>
        <v>101</v>
      </c>
      <c r="B111" s="33">
        <f t="shared" si="9"/>
        <v>447.93221993167458</v>
      </c>
      <c r="C111" s="31">
        <f t="shared" si="14"/>
        <v>361.09477655685998</v>
      </c>
      <c r="D111" s="31">
        <f t="shared" si="15"/>
        <v>86.837443374814612</v>
      </c>
      <c r="E111" s="31">
        <f t="shared" si="12"/>
        <v>22345.330772727822</v>
      </c>
      <c r="F111" s="31">
        <f t="shared" si="13"/>
        <v>7654.6692272721775</v>
      </c>
    </row>
    <row r="112" spans="1:6" x14ac:dyDescent="0.2">
      <c r="A112" s="32">
        <f t="shared" si="8"/>
        <v>102</v>
      </c>
      <c r="B112" s="33">
        <f t="shared" si="9"/>
        <v>447.93221993167458</v>
      </c>
      <c r="C112" s="31">
        <f t="shared" si="14"/>
        <v>365.00663663622601</v>
      </c>
      <c r="D112" s="31">
        <f t="shared" si="15"/>
        <v>82.925583295448646</v>
      </c>
      <c r="E112" s="31">
        <f t="shared" si="12"/>
        <v>22710.337409364049</v>
      </c>
      <c r="F112" s="31">
        <f t="shared" si="13"/>
        <v>7289.6625906359513</v>
      </c>
    </row>
    <row r="113" spans="1:6" x14ac:dyDescent="0.2">
      <c r="A113" s="32">
        <f t="shared" si="8"/>
        <v>103</v>
      </c>
      <c r="B113" s="33">
        <f t="shared" si="9"/>
        <v>447.93221993167458</v>
      </c>
      <c r="C113" s="31">
        <f t="shared" si="14"/>
        <v>368.96087519978505</v>
      </c>
      <c r="D113" s="31">
        <f t="shared" si="15"/>
        <v>78.971344731889531</v>
      </c>
      <c r="E113" s="31">
        <f t="shared" si="12"/>
        <v>23079.298284563833</v>
      </c>
      <c r="F113" s="31">
        <f t="shared" si="13"/>
        <v>6920.7017154361674</v>
      </c>
    </row>
    <row r="114" spans="1:6" x14ac:dyDescent="0.2">
      <c r="A114" s="32">
        <f t="shared" si="8"/>
        <v>104</v>
      </c>
      <c r="B114" s="33">
        <f t="shared" si="9"/>
        <v>447.93221993167458</v>
      </c>
      <c r="C114" s="31">
        <f t="shared" si="14"/>
        <v>372.9579513477828</v>
      </c>
      <c r="D114" s="31">
        <f t="shared" si="15"/>
        <v>74.974268583891842</v>
      </c>
      <c r="E114" s="31">
        <f t="shared" si="12"/>
        <v>23452.256235911616</v>
      </c>
      <c r="F114" s="31">
        <f t="shared" si="13"/>
        <v>6547.7437640883836</v>
      </c>
    </row>
    <row r="115" spans="1:6" x14ac:dyDescent="0.2">
      <c r="A115" s="32">
        <f t="shared" si="8"/>
        <v>105</v>
      </c>
      <c r="B115" s="33">
        <f t="shared" si="9"/>
        <v>447.93221993167458</v>
      </c>
      <c r="C115" s="31">
        <f t="shared" si="14"/>
        <v>376.9983291540504</v>
      </c>
      <c r="D115" s="31">
        <f t="shared" si="15"/>
        <v>70.933890777624214</v>
      </c>
      <c r="E115" s="31">
        <f t="shared" si="12"/>
        <v>23829.254565065668</v>
      </c>
      <c r="F115" s="31">
        <f t="shared" si="13"/>
        <v>6170.7454349343316</v>
      </c>
    </row>
    <row r="116" spans="1:6" x14ac:dyDescent="0.2">
      <c r="A116" s="32">
        <f t="shared" si="8"/>
        <v>106</v>
      </c>
      <c r="B116" s="33">
        <f t="shared" si="9"/>
        <v>447.93221993167458</v>
      </c>
      <c r="C116" s="31">
        <f t="shared" si="14"/>
        <v>381.0824777198859</v>
      </c>
      <c r="D116" s="31">
        <f t="shared" si="15"/>
        <v>66.849742211788666</v>
      </c>
      <c r="E116" s="31">
        <f t="shared" si="12"/>
        <v>24210.337042785555</v>
      </c>
      <c r="F116" s="31">
        <f t="shared" si="13"/>
        <v>5789.6629572144448</v>
      </c>
    </row>
    <row r="117" spans="1:6" x14ac:dyDescent="0.2">
      <c r="A117" s="32">
        <f t="shared" si="8"/>
        <v>107</v>
      </c>
      <c r="B117" s="33">
        <f t="shared" si="9"/>
        <v>447.93221993167458</v>
      </c>
      <c r="C117" s="31">
        <f t="shared" si="14"/>
        <v>385.21087122851804</v>
      </c>
      <c r="D117" s="31">
        <f t="shared" si="15"/>
        <v>62.721348703156558</v>
      </c>
      <c r="E117" s="31">
        <f t="shared" si="12"/>
        <v>24595.547914014074</v>
      </c>
      <c r="F117" s="31">
        <f t="shared" si="13"/>
        <v>5404.4520859859258</v>
      </c>
    </row>
    <row r="118" spans="1:6" x14ac:dyDescent="0.2">
      <c r="A118" s="32">
        <f t="shared" si="8"/>
        <v>108</v>
      </c>
      <c r="B118" s="33">
        <f t="shared" si="9"/>
        <v>447.93221993167458</v>
      </c>
      <c r="C118" s="31">
        <f t="shared" si="14"/>
        <v>389.38398900016028</v>
      </c>
      <c r="D118" s="31">
        <f t="shared" si="15"/>
        <v>58.54823093151429</v>
      </c>
      <c r="E118" s="31">
        <f t="shared" si="12"/>
        <v>24984.931903014236</v>
      </c>
      <c r="F118" s="31">
        <f t="shared" si="13"/>
        <v>5015.068096985764</v>
      </c>
    </row>
    <row r="119" spans="1:6" x14ac:dyDescent="0.2">
      <c r="A119" s="32">
        <f t="shared" si="8"/>
        <v>109</v>
      </c>
      <c r="B119" s="33">
        <f t="shared" si="9"/>
        <v>447.93221993167458</v>
      </c>
      <c r="C119" s="31">
        <f t="shared" si="14"/>
        <v>393.60231554766204</v>
      </c>
      <c r="D119" s="31">
        <f t="shared" si="15"/>
        <v>54.329904384012544</v>
      </c>
      <c r="E119" s="31">
        <f t="shared" si="12"/>
        <v>25378.534218561897</v>
      </c>
      <c r="F119" s="31">
        <f t="shared" si="13"/>
        <v>4621.4657814381026</v>
      </c>
    </row>
    <row r="120" spans="1:6" x14ac:dyDescent="0.2">
      <c r="A120" s="32">
        <f t="shared" si="8"/>
        <v>110</v>
      </c>
      <c r="B120" s="33">
        <f t="shared" si="9"/>
        <v>447.93221993167458</v>
      </c>
      <c r="C120" s="31">
        <f t="shared" si="14"/>
        <v>397.86634063276176</v>
      </c>
      <c r="D120" s="31">
        <f t="shared" si="15"/>
        <v>50.065879298912876</v>
      </c>
      <c r="E120" s="31">
        <f t="shared" si="12"/>
        <v>25776.400559194659</v>
      </c>
      <c r="F120" s="31">
        <f t="shared" si="13"/>
        <v>4223.5994408053411</v>
      </c>
    </row>
    <row r="121" spans="1:6" x14ac:dyDescent="0.2">
      <c r="A121" s="32">
        <f t="shared" si="8"/>
        <v>111</v>
      </c>
      <c r="B121" s="33">
        <f t="shared" si="9"/>
        <v>447.93221993167458</v>
      </c>
      <c r="C121" s="31">
        <f t="shared" si="14"/>
        <v>402.17655932295003</v>
      </c>
      <c r="D121" s="31">
        <f t="shared" si="15"/>
        <v>45.755660608724618</v>
      </c>
      <c r="E121" s="31">
        <f t="shared" si="12"/>
        <v>26178.577118517609</v>
      </c>
      <c r="F121" s="31">
        <f t="shared" si="13"/>
        <v>3821.4228814823909</v>
      </c>
    </row>
    <row r="122" spans="1:6" x14ac:dyDescent="0.2">
      <c r="A122" s="32">
        <f t="shared" si="8"/>
        <v>112</v>
      </c>
      <c r="B122" s="33">
        <f t="shared" si="9"/>
        <v>447.93221993167458</v>
      </c>
      <c r="C122" s="31">
        <f t="shared" si="14"/>
        <v>406.53347204894857</v>
      </c>
      <c r="D122" s="31">
        <f t="shared" si="15"/>
        <v>41.398747882725999</v>
      </c>
      <c r="E122" s="31">
        <f t="shared" si="12"/>
        <v>26585.110590566557</v>
      </c>
      <c r="F122" s="31">
        <f t="shared" si="13"/>
        <v>3414.8894094334428</v>
      </c>
    </row>
    <row r="123" spans="1:6" x14ac:dyDescent="0.2">
      <c r="A123" s="32">
        <f t="shared" si="8"/>
        <v>113</v>
      </c>
      <c r="B123" s="33">
        <f t="shared" si="9"/>
        <v>447.93221993167458</v>
      </c>
      <c r="C123" s="31">
        <f t="shared" si="14"/>
        <v>410.93758466281224</v>
      </c>
      <c r="D123" s="31">
        <f t="shared" si="15"/>
        <v>36.994635268862389</v>
      </c>
      <c r="E123" s="31">
        <f t="shared" si="12"/>
        <v>26996.048175229371</v>
      </c>
      <c r="F123" s="31">
        <f t="shared" si="13"/>
        <v>3003.9518247706292</v>
      </c>
    </row>
    <row r="124" spans="1:6" x14ac:dyDescent="0.2">
      <c r="A124" s="32">
        <f t="shared" si="8"/>
        <v>114</v>
      </c>
      <c r="B124" s="33">
        <f t="shared" si="9"/>
        <v>447.93221993167458</v>
      </c>
      <c r="C124" s="31">
        <f t="shared" si="14"/>
        <v>415.38940849665937</v>
      </c>
      <c r="D124" s="31">
        <f t="shared" si="15"/>
        <v>32.54281143501526</v>
      </c>
      <c r="E124" s="31">
        <f t="shared" si="12"/>
        <v>27411.43758372603</v>
      </c>
      <c r="F124" s="31">
        <f t="shared" si="13"/>
        <v>2588.5624162739696</v>
      </c>
    </row>
    <row r="125" spans="1:6" x14ac:dyDescent="0.2">
      <c r="A125" s="32">
        <f t="shared" si="8"/>
        <v>115</v>
      </c>
      <c r="B125" s="33">
        <f t="shared" si="9"/>
        <v>447.93221993167458</v>
      </c>
      <c r="C125" s="31">
        <f t="shared" si="14"/>
        <v>419.88946042203986</v>
      </c>
      <c r="D125" s="31">
        <f t="shared" si="15"/>
        <v>28.042759509634784</v>
      </c>
      <c r="E125" s="31">
        <f t="shared" si="12"/>
        <v>27831.327044148071</v>
      </c>
      <c r="F125" s="31">
        <f t="shared" si="13"/>
        <v>2168.6729558519291</v>
      </c>
    </row>
    <row r="126" spans="1:6" x14ac:dyDescent="0.2">
      <c r="A126" s="32">
        <f t="shared" si="8"/>
        <v>116</v>
      </c>
      <c r="B126" s="33">
        <f t="shared" si="9"/>
        <v>447.93221993167458</v>
      </c>
      <c r="C126" s="31">
        <f t="shared" si="14"/>
        <v>424.43826290994525</v>
      </c>
      <c r="D126" s="31">
        <f t="shared" si="15"/>
        <v>23.493957021729351</v>
      </c>
      <c r="E126" s="31">
        <f t="shared" si="12"/>
        <v>28255.765307058016</v>
      </c>
      <c r="F126" s="31">
        <f t="shared" si="13"/>
        <v>1744.2346929419837</v>
      </c>
    </row>
    <row r="127" spans="1:6" x14ac:dyDescent="0.2">
      <c r="A127" s="32">
        <f t="shared" si="8"/>
        <v>117</v>
      </c>
      <c r="B127" s="33">
        <f t="shared" si="9"/>
        <v>447.93221993167458</v>
      </c>
      <c r="C127" s="31">
        <f t="shared" si="14"/>
        <v>429.03634409146963</v>
      </c>
      <c r="D127" s="31">
        <f t="shared" si="15"/>
        <v>18.895875840204944</v>
      </c>
      <c r="E127" s="31">
        <f t="shared" si="12"/>
        <v>28684.801651149486</v>
      </c>
      <c r="F127" s="31">
        <f t="shared" si="13"/>
        <v>1315.1983488505139</v>
      </c>
    </row>
    <row r="128" spans="1:6" x14ac:dyDescent="0.2">
      <c r="A128" s="32">
        <f t="shared" si="8"/>
        <v>118</v>
      </c>
      <c r="B128" s="33">
        <f t="shared" si="9"/>
        <v>447.93221993167458</v>
      </c>
      <c r="C128" s="31">
        <f t="shared" si="14"/>
        <v>433.68423781912719</v>
      </c>
      <c r="D128" s="31">
        <f t="shared" si="15"/>
        <v>14.247982112547355</v>
      </c>
      <c r="E128" s="31">
        <f t="shared" si="12"/>
        <v>29118.485888968615</v>
      </c>
      <c r="F128" s="31">
        <f t="shared" si="13"/>
        <v>881.51411103138526</v>
      </c>
    </row>
    <row r="129" spans="1:6" x14ac:dyDescent="0.2">
      <c r="A129" s="32">
        <f t="shared" si="8"/>
        <v>119</v>
      </c>
      <c r="B129" s="33">
        <f t="shared" si="9"/>
        <v>447.93221993167458</v>
      </c>
      <c r="C129" s="31">
        <f t="shared" si="14"/>
        <v>438.38248372883442</v>
      </c>
      <c r="D129" s="31">
        <f t="shared" si="15"/>
        <v>9.549736202840144</v>
      </c>
      <c r="E129" s="31">
        <f t="shared" si="12"/>
        <v>29556.868372697449</v>
      </c>
      <c r="F129" s="31">
        <f t="shared" si="13"/>
        <v>443.13162730255135</v>
      </c>
    </row>
    <row r="130" spans="1:6" x14ac:dyDescent="0.2">
      <c r="A130" s="32">
        <f t="shared" si="8"/>
        <v>120</v>
      </c>
      <c r="B130" s="33">
        <f t="shared" si="9"/>
        <v>447.93221993167458</v>
      </c>
      <c r="C130" s="31">
        <f t="shared" si="14"/>
        <v>443.13162730256352</v>
      </c>
      <c r="D130" s="31">
        <f t="shared" si="15"/>
        <v>4.8005926291111045</v>
      </c>
      <c r="E130" s="31">
        <f t="shared" si="12"/>
        <v>30000.000000000011</v>
      </c>
      <c r="F130" s="31">
        <f t="shared" si="13"/>
        <v>-1.0913936421275139E-11</v>
      </c>
    </row>
  </sheetData>
  <mergeCells count="7">
    <mergeCell ref="A7:B7"/>
    <mergeCell ref="A1:B1"/>
    <mergeCell ref="A2:B2"/>
    <mergeCell ref="A3:B3"/>
    <mergeCell ref="A4:B4"/>
    <mergeCell ref="A5:B5"/>
    <mergeCell ref="A6:B6"/>
  </mergeCells>
  <phoneticPr fontId="11" type="noConversion"/>
  <conditionalFormatting sqref="A9:F130">
    <cfRule type="cellIs" dxfId="2" priority="1" stopIfTrue="1" operator="notEqual">
      <formula>""</formula>
    </cfRule>
  </conditionalFormatting>
  <dataValidations count="1">
    <dataValidation type="list" allowBlank="1" showInputMessage="1" showErrorMessage="1" sqref="C4">
      <formula1>"1,2,3,4,6,12"</formula1>
    </dataValidation>
  </dataValidations>
  <printOptions headings="1"/>
  <pageMargins left="0" right="0" top="0.98425196850393704" bottom="0.98425196850393704" header="0.511811023622047" footer="0.511811023622047"/>
  <pageSetup paperSize="9" scale="67" fitToHeight="3" orientation="portrait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AG93"/>
  <sheetViews>
    <sheetView workbookViewId="0">
      <pane xSplit="1" topLeftCell="B1" activePane="topRight" state="frozenSplit"/>
      <selection pane="topRight" activeCell="G11" sqref="G11"/>
    </sheetView>
  </sheetViews>
  <sheetFormatPr defaultColWidth="8.85546875" defaultRowHeight="12.75" x14ac:dyDescent="0.2"/>
  <cols>
    <col min="1" max="1" width="50.7109375" style="23" bestFit="1" customWidth="1"/>
    <col min="2" max="4" width="20.28515625" customWidth="1"/>
  </cols>
  <sheetData>
    <row r="1" spans="1:33" s="2" customFormat="1" ht="33.75" customHeight="1" x14ac:dyDescent="0.2">
      <c r="A1" s="39"/>
      <c r="B1" s="40" t="s">
        <v>37</v>
      </c>
      <c r="C1" s="40" t="s">
        <v>38</v>
      </c>
      <c r="D1" s="40" t="s">
        <v>39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s="5" customFormat="1" x14ac:dyDescent="0.2">
      <c r="A2" s="3" t="s">
        <v>0</v>
      </c>
      <c r="B2" s="4" t="s">
        <v>1</v>
      </c>
      <c r="C2" s="4" t="s">
        <v>1</v>
      </c>
      <c r="D2" s="4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s="5" customFormat="1" x14ac:dyDescent="0.2">
      <c r="A3" s="3" t="s">
        <v>21</v>
      </c>
      <c r="B3" s="6">
        <v>120</v>
      </c>
      <c r="C3" s="6">
        <v>120</v>
      </c>
      <c r="D3" s="6">
        <v>120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s="5" customFormat="1" x14ac:dyDescent="0.2">
      <c r="A4" s="3" t="s">
        <v>40</v>
      </c>
      <c r="B4" s="41">
        <v>0.13</v>
      </c>
      <c r="C4" s="41">
        <v>0.13</v>
      </c>
      <c r="D4" s="41">
        <v>0.13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s="5" customFormat="1" x14ac:dyDescent="0.2">
      <c r="A5" s="3" t="s">
        <v>2</v>
      </c>
      <c r="B5" s="7">
        <v>447.93</v>
      </c>
      <c r="C5" s="7">
        <v>447.93</v>
      </c>
      <c r="D5" s="7">
        <v>447.93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s="5" customFormat="1" x14ac:dyDescent="0.2">
      <c r="A6" s="42" t="s">
        <v>43</v>
      </c>
      <c r="B6" s="43">
        <v>0</v>
      </c>
      <c r="C6" s="43">
        <v>21</v>
      </c>
      <c r="D6" s="43">
        <v>21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s="5" customFormat="1" x14ac:dyDescent="0.2">
      <c r="A7" s="3" t="s">
        <v>44</v>
      </c>
      <c r="B7" s="7">
        <f>B5+B6</f>
        <v>447.93</v>
      </c>
      <c r="C7" s="7">
        <f t="shared" ref="C7:D7" si="0">C5+C6</f>
        <v>468.93</v>
      </c>
      <c r="D7" s="7">
        <f t="shared" si="0"/>
        <v>468.93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s="5" customFormat="1" x14ac:dyDescent="0.2">
      <c r="A8" s="3" t="s">
        <v>42</v>
      </c>
      <c r="B8" s="7">
        <v>30000</v>
      </c>
      <c r="C8" s="7">
        <v>30000</v>
      </c>
      <c r="D8" s="7">
        <v>30000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5" customFormat="1" x14ac:dyDescent="0.2">
      <c r="A9" s="42" t="s">
        <v>45</v>
      </c>
      <c r="B9" s="43">
        <v>0</v>
      </c>
      <c r="C9" s="43">
        <v>0</v>
      </c>
      <c r="D9" s="43">
        <v>5000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5" customFormat="1" x14ac:dyDescent="0.2">
      <c r="A10" s="3" t="s">
        <v>3</v>
      </c>
      <c r="B10" s="7">
        <f>B8-B9</f>
        <v>30000</v>
      </c>
      <c r="C10" s="7">
        <f t="shared" ref="C10:D10" si="1">C8-C9</f>
        <v>30000</v>
      </c>
      <c r="D10" s="7">
        <f t="shared" si="1"/>
        <v>25000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24" x14ac:dyDescent="0.2">
      <c r="A11" s="8" t="s">
        <v>22</v>
      </c>
      <c r="B11" s="9">
        <v>0</v>
      </c>
      <c r="C11" s="10"/>
      <c r="D11" s="1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33" ht="24" x14ac:dyDescent="0.2">
      <c r="A12" s="8" t="s">
        <v>23</v>
      </c>
      <c r="B12" s="11">
        <v>0</v>
      </c>
      <c r="C12" s="12"/>
      <c r="D12" s="1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33" x14ac:dyDescent="0.2">
      <c r="A13" s="8" t="s">
        <v>4</v>
      </c>
      <c r="B13" s="13">
        <f>IF(B5&gt;0,B3*B7,"")</f>
        <v>53751.6</v>
      </c>
      <c r="C13" s="13">
        <f>IF(C5&gt;0,C3*C7,"")</f>
        <v>56271.6</v>
      </c>
      <c r="D13" s="13">
        <f>IF(D5&gt;0,D3*D5,"")</f>
        <v>53751.6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33" x14ac:dyDescent="0.2">
      <c r="A14" s="8" t="s">
        <v>5</v>
      </c>
      <c r="B14" s="14">
        <f>IF(B5&gt;0,IF(B$2="annuale",B3/1,IF(B$2="semestrale",B3/2,IF(B$2="quadrimestrale",B3/3,IF(B$2="trimestrale",B3/4,IF(B$2="bimestrale",B3/6,IF(B$2="mensile",B3/12,)))))),"")</f>
        <v>10</v>
      </c>
      <c r="C14" s="14">
        <f>IF(C5&gt;0,IF(C$2="annuale",C3/1,IF(C$2="semestrale",C3/2,IF(C$2="quadrimestrale",C3/3,IF(C$2="trimestrale",C3/4,IF(C$2="bimestrale",C3/6,IF(C$2="mensile",C3/12,)))))),"")</f>
        <v>10</v>
      </c>
      <c r="D14" s="14">
        <f>IF(D5&gt;0,IF(D$2="annuale",D3/1,IF(D$2="semestrale",D3/2,IF(D$2="quadrimestrale",D3/3,IF(D$2="trimestrale",D3/4,IF(D$2="bimestrale",D3/6,IF(D$2="mensile",D3/12,)))))),"")</f>
        <v>10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33" x14ac:dyDescent="0.2">
      <c r="A15" s="8" t="s">
        <v>6</v>
      </c>
      <c r="B15" s="15">
        <f>IF(B3&gt;0,RATE(B3,-B7,B10,B11,B12),"")</f>
        <v>1.0833228785569788E-2</v>
      </c>
      <c r="C15" s="15">
        <f>IF(C3&gt;0,RATE(C3,-C7,C10,C11,C12),"")</f>
        <v>1.1811067356723465E-2</v>
      </c>
      <c r="D15" s="15">
        <f>IF(D3&gt;0,RATE(D3,-D5,D10,D11,D12),"")</f>
        <v>1.4868689815651493E-2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33" x14ac:dyDescent="0.2">
      <c r="A16" s="8" t="s">
        <v>7</v>
      </c>
      <c r="B16" s="15">
        <f>IF(B5&gt;0,B15*IF(B2="annuale",1,IF(B2="semestrale",2,IF(B2="quadrimestrale",3,IF(B2="trimestrale",4,IF(B2="bimestrale",6,IF(B2="mensile",12)))))),"")</f>
        <v>0.12999874542683745</v>
      </c>
      <c r="C16" s="15">
        <f>IF(C5&gt;0,C15*IF(C2="annuale",1,IF(C2="semestrale",2,IF(C2="quadrimestrale",3,IF(C2="trimestrale",4,IF(C2="bimestrale",6,IF(C2="mensile",12)))))),"")</f>
        <v>0.14173280828068158</v>
      </c>
      <c r="D16" s="15">
        <f>IF(D5&gt;0,D15*IF(D2="annuale",1,IF(D2="semestrale",2,IF(D2="quadrimestrale",3,IF(D2="trimestrale",4,IF(D2="bimestrale",6,IF(D2="mensile",12)))))),"")</f>
        <v>0.17842427778781791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33" s="48" customFormat="1" ht="15.75" x14ac:dyDescent="0.25">
      <c r="A17" s="44" t="s">
        <v>8</v>
      </c>
      <c r="B17" s="45">
        <f>IF(B7&gt;0,EFFECT(B16,IF(B2="annuale",1,IF(B2="semestrale",2,IF(B2="quadrimestrale",3,IF(B2="trimestrale",4,IF(B2="bimestrale",6,IF(B2="mensile",12))))))),"")</f>
        <v>0.13803106917114238</v>
      </c>
      <c r="C17" s="45">
        <f>IF(C7&gt;0,EFFECT(C16,IF(C2="annuale",1,IF(C2="semestrale",2,IF(C2="quadrimestrale",3,IF(C2="trimestrale",4,IF(C2="bimestrale",6,IF(C2="mensile",12))))))),"")</f>
        <v>0.15131219752692715</v>
      </c>
      <c r="D17" s="45">
        <f>IF(D5&gt;0,EFFECT(D16,IF(D2="annuale",1,IF(D2="semestrale",2,IF(D2="quadrimestrale",3,IF(D2="trimestrale",4,IF(D2="bimestrale",6,IF(D2="mensile",12))))))),"")</f>
        <v>0.19376337127758436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1:33" s="17" customFormat="1" ht="25.5" x14ac:dyDescent="0.2">
      <c r="A18" s="8" t="s">
        <v>9</v>
      </c>
      <c r="B18" s="16" t="s">
        <v>36</v>
      </c>
      <c r="C18" s="16" t="s">
        <v>36</v>
      </c>
      <c r="D18" s="16" t="s">
        <v>36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17" customFormat="1" ht="33.75" x14ac:dyDescent="0.2">
      <c r="A19" s="8" t="s">
        <v>10</v>
      </c>
      <c r="B19" s="16" t="s">
        <v>41</v>
      </c>
      <c r="C19" s="16" t="s">
        <v>41</v>
      </c>
      <c r="D19" s="16" t="s">
        <v>41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17" customFormat="1" x14ac:dyDescent="0.2">
      <c r="A20" s="8" t="s">
        <v>11</v>
      </c>
      <c r="B20" s="18">
        <v>0.1226</v>
      </c>
      <c r="C20" s="18">
        <v>0.1226</v>
      </c>
      <c r="D20" s="18">
        <v>0.1226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s="5" customFormat="1" x14ac:dyDescent="0.2">
      <c r="A21" s="19" t="s">
        <v>12</v>
      </c>
      <c r="B21" s="38">
        <f>IF(B20=0,"",(B20*1.25)+4%)</f>
        <v>0.19325000000000001</v>
      </c>
      <c r="C21" s="38">
        <f t="shared" ref="C21" si="2">IF(C20=0,"",(C20*1.25)+4%)</f>
        <v>0.19325000000000001</v>
      </c>
      <c r="D21" s="38">
        <f t="shared" ref="D21" si="3">IF(D20=0,"",(D20*1.25)+4%)</f>
        <v>0.19325000000000001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17" customFormat="1" x14ac:dyDescent="0.2">
      <c r="A22" s="8" t="s">
        <v>13</v>
      </c>
      <c r="B22" s="20">
        <v>0.1193</v>
      </c>
      <c r="C22" s="20">
        <v>0.1193</v>
      </c>
      <c r="D22" s="20">
        <v>0.1193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s="5" customFormat="1" x14ac:dyDescent="0.2">
      <c r="A23" s="19" t="s">
        <v>14</v>
      </c>
      <c r="B23" s="38">
        <f>(B22*1.25)+4%</f>
        <v>0.18912500000000002</v>
      </c>
      <c r="C23" s="38">
        <f t="shared" ref="C23:D23" si="4">(C22*1.25)+4%</f>
        <v>0.18912500000000002</v>
      </c>
      <c r="D23" s="38">
        <f t="shared" si="4"/>
        <v>0.18912500000000002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46.5" customHeight="1" x14ac:dyDescent="0.2">
      <c r="A24" s="3" t="s">
        <v>15</v>
      </c>
      <c r="B24" s="21"/>
      <c r="C24" s="21"/>
      <c r="D24" s="2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3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3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3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3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3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3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3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3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/>
    </row>
    <row r="37" spans="1:13" x14ac:dyDescent="0.2">
      <c r="A37"/>
    </row>
    <row r="38" spans="1:13" x14ac:dyDescent="0.2">
      <c r="A38"/>
    </row>
    <row r="39" spans="1:13" x14ac:dyDescent="0.2">
      <c r="A39"/>
    </row>
    <row r="40" spans="1:13" x14ac:dyDescent="0.2">
      <c r="A40"/>
    </row>
    <row r="41" spans="1:13" x14ac:dyDescent="0.2">
      <c r="A41"/>
    </row>
    <row r="42" spans="1:13" x14ac:dyDescent="0.2">
      <c r="A42"/>
    </row>
    <row r="43" spans="1:13" x14ac:dyDescent="0.2">
      <c r="A43"/>
    </row>
    <row r="44" spans="1:13" x14ac:dyDescent="0.2">
      <c r="A44"/>
    </row>
    <row r="45" spans="1:13" x14ac:dyDescent="0.2">
      <c r="A45"/>
    </row>
    <row r="46" spans="1:13" x14ac:dyDescent="0.2">
      <c r="A46"/>
    </row>
    <row r="47" spans="1:13" x14ac:dyDescent="0.2">
      <c r="A47"/>
    </row>
    <row r="48" spans="1:13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 s="22" t="s">
        <v>16</v>
      </c>
    </row>
    <row r="89" spans="1:1" x14ac:dyDescent="0.2">
      <c r="A89" s="22" t="s">
        <v>17</v>
      </c>
    </row>
    <row r="90" spans="1:1" x14ac:dyDescent="0.2">
      <c r="A90" s="22" t="s">
        <v>18</v>
      </c>
    </row>
    <row r="91" spans="1:1" x14ac:dyDescent="0.2">
      <c r="A91" s="22" t="s">
        <v>19</v>
      </c>
    </row>
    <row r="92" spans="1:1" x14ac:dyDescent="0.2">
      <c r="A92" s="22" t="s">
        <v>20</v>
      </c>
    </row>
    <row r="93" spans="1:1" x14ac:dyDescent="0.2">
      <c r="A93" s="22" t="s">
        <v>1</v>
      </c>
    </row>
  </sheetData>
  <phoneticPr fontId="11" type="noConversion"/>
  <conditionalFormatting sqref="B17:C17">
    <cfRule type="cellIs" dxfId="1" priority="3" operator="greaterThan">
      <formula>$B$23</formula>
    </cfRule>
  </conditionalFormatting>
  <conditionalFormatting sqref="D17">
    <cfRule type="cellIs" dxfId="0" priority="1" operator="greaterThan">
      <formula>$B$23</formula>
    </cfRule>
  </conditionalFormatting>
  <dataValidations count="1">
    <dataValidation type="list" allowBlank="1" showInputMessage="1" showErrorMessage="1" error="Periodicità non ammessa" promptTitle="Periodicità rate" sqref="B2:D2">
      <formula1>$A$88:$A$93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Indice</vt:lpstr>
      <vt:lpstr>Piano di ammortamento</vt:lpstr>
      <vt:lpstr>TAEG</vt:lpstr>
      <vt:lpstr>'Piano di ammortamento'!Area_stampa</vt:lpstr>
    </vt:vector>
  </TitlesOfParts>
  <Company>Studio Battaglia - Ragusa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Break Even Analysis</dc:title>
  <dc:subject>Applicativo per l'analisi del punto di pareggio</dc:subject>
  <dc:creator>Paolo Battaglia</dc:creator>
  <cp:lastModifiedBy>università</cp:lastModifiedBy>
  <cp:lastPrinted>2015-10-01T15:50:30Z</cp:lastPrinted>
  <dcterms:created xsi:type="dcterms:W3CDTF">2001-02-05T15:23:07Z</dcterms:created>
  <dcterms:modified xsi:type="dcterms:W3CDTF">2017-05-27T06:50:20Z</dcterms:modified>
</cp:coreProperties>
</file>